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ThisWorkbook"/>
  <mc:AlternateContent xmlns:mc="http://schemas.openxmlformats.org/markup-compatibility/2006">
    <mc:Choice Requires="x15">
      <x15ac:absPath xmlns:x15ac="http://schemas.microsoft.com/office/spreadsheetml/2010/11/ac" url="D:\Documents\Scouting\.Northeast Region\NER Area 6\JTE\2021 Worksheets UnProtected\"/>
    </mc:Choice>
  </mc:AlternateContent>
  <xr:revisionPtr revIDLastSave="0" documentId="13_ncr:1_{47BA8FB8-0A24-4701-9903-58655F60EFD4}" xr6:coauthVersionLast="46" xr6:coauthVersionMax="46" xr10:uidLastSave="{00000000-0000-0000-0000-000000000000}"/>
  <bookViews>
    <workbookView xWindow="45" yWindow="165" windowWidth="14505" windowHeight="15360" xr2:uid="{00000000-000D-0000-FFFF-FFFF00000000}"/>
  </bookViews>
  <sheets>
    <sheet name="Setup &amp; Instructions" sheetId="5" r:id="rId1"/>
    <sheet name="Data Entry" sheetId="1" r:id="rId2"/>
    <sheet name="Scorecard" sheetId="4" r:id="rId3"/>
  </sheets>
  <definedNames>
    <definedName name="DistrictName" localSheetId="0">'Setup &amp; Instructions'!$C$9</definedName>
    <definedName name="DistrictName">#REF!</definedName>
    <definedName name="_xlnm.Print_Titles" localSheetId="1">'Data Entry'!$1:$4</definedName>
  </definedNames>
  <calcPr calcId="181029"/>
</workbook>
</file>

<file path=xl/calcChain.xml><?xml version="1.0" encoding="utf-8"?>
<calcChain xmlns="http://schemas.openxmlformats.org/spreadsheetml/2006/main">
  <c r="A1" i="1" l="1"/>
  <c r="F53" i="1"/>
  <c r="K53" i="1" s="1"/>
  <c r="K62" i="1"/>
  <c r="A1" i="4"/>
  <c r="F67" i="1"/>
  <c r="F69" i="1" s="1"/>
  <c r="K68" i="1" s="1"/>
  <c r="L62" i="1"/>
  <c r="L1" i="1"/>
  <c r="K47" i="1"/>
  <c r="I44" i="1" s="1"/>
  <c r="J13" i="4" s="1"/>
  <c r="K42" i="1"/>
  <c r="J38" i="1" s="1"/>
  <c r="K12" i="4" s="1"/>
  <c r="F35" i="1"/>
  <c r="K36" i="1" s="1"/>
  <c r="F29" i="1"/>
  <c r="K27" i="1" s="1"/>
  <c r="K21" i="1"/>
  <c r="J17" i="1" s="1"/>
  <c r="K8" i="4" s="1"/>
  <c r="F26" i="1"/>
  <c r="F14" i="1"/>
  <c r="K10" i="1" s="1"/>
  <c r="J6" i="1" s="1"/>
  <c r="K6" i="4" s="1"/>
  <c r="A2" i="1"/>
  <c r="I38" i="1" l="1"/>
  <c r="J12" i="4" s="1"/>
  <c r="H38" i="1"/>
  <c r="I12" i="4" s="1"/>
  <c r="I32" i="1"/>
  <c r="J11" i="4" s="1"/>
  <c r="J32" i="1"/>
  <c r="K11" i="4" s="1"/>
  <c r="H32" i="1"/>
  <c r="I11" i="4" s="1"/>
  <c r="I17" i="1"/>
  <c r="J8" i="4" s="1"/>
  <c r="H6" i="1"/>
  <c r="I6" i="4" s="1"/>
  <c r="J64" i="1"/>
  <c r="K18" i="4" s="1"/>
  <c r="H64" i="1"/>
  <c r="I18" i="4" s="1"/>
  <c r="I64" i="1"/>
  <c r="J18" i="4" s="1"/>
  <c r="J23" i="1"/>
  <c r="K9" i="4" s="1"/>
  <c r="I23" i="1"/>
  <c r="J9" i="4" s="1"/>
  <c r="H23" i="1"/>
  <c r="I9" i="4" s="1"/>
  <c r="I50" i="1"/>
  <c r="J14" i="4" s="1"/>
  <c r="J50" i="1"/>
  <c r="K14" i="4" s="1"/>
  <c r="H50" i="1"/>
  <c r="I14" i="4" s="1"/>
  <c r="H17" i="1"/>
  <c r="I8" i="4" s="1"/>
  <c r="J44" i="1"/>
  <c r="K13" i="4" s="1"/>
  <c r="I6" i="1"/>
  <c r="J6" i="4" s="1"/>
  <c r="H44" i="1"/>
  <c r="I13" i="4" s="1"/>
  <c r="I57" i="1"/>
  <c r="J16" i="4" s="1"/>
  <c r="I74" i="1"/>
  <c r="J57" i="1"/>
  <c r="K16" i="4" s="1"/>
  <c r="H57" i="1"/>
  <c r="I16" i="4" s="1"/>
  <c r="K17" i="4" l="1"/>
  <c r="J17" i="4"/>
  <c r="I17" i="4"/>
  <c r="I72" i="1"/>
  <c r="H74" i="1"/>
  <c r="H72" i="1"/>
  <c r="J74" i="1"/>
  <c r="J72" i="1"/>
  <c r="J75" i="1" l="1"/>
  <c r="H22" i="4" s="1"/>
  <c r="J73" i="1"/>
  <c r="D73" i="1" l="1"/>
  <c r="H20" i="4"/>
  <c r="A74" i="1" l="1"/>
  <c r="A22" i="4"/>
  <c r="A21" i="4"/>
  <c r="A75" i="1"/>
  <c r="A73" i="1"/>
  <c r="A20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Jeff Rand</author>
  </authors>
  <commentList>
    <comment ref="F14" authorId="0" shapeId="0" xr:uid="{00000000-0006-0000-0100-000001000000}">
      <text>
        <r>
          <rPr>
            <sz val="8"/>
            <color indexed="81"/>
            <rFont val="Tahoma"/>
            <family val="2"/>
          </rPr>
          <t xml:space="preserve">Counts number of cells with committee meeting dates entered.
</t>
        </r>
      </text>
    </comment>
    <comment ref="F26" authorId="0" shapeId="0" xr:uid="{00000000-0006-0000-0100-000002000000}">
      <text>
        <r>
          <rPr>
            <sz val="8"/>
            <color indexed="81"/>
            <rFont val="Tahoma"/>
            <family val="2"/>
          </rPr>
          <t>Percent growth over prior year-end.</t>
        </r>
      </text>
    </comment>
    <comment ref="F29" authorId="0" shapeId="0" xr:uid="{00000000-0006-0000-0100-000003000000}">
      <text>
        <r>
          <rPr>
            <sz val="8"/>
            <color indexed="81"/>
            <rFont val="Tahoma"/>
            <family val="2"/>
          </rPr>
          <t>Number of youth participating at the end of the year as a percent of the same persons who started the year.</t>
        </r>
      </text>
    </comment>
    <comment ref="F35" authorId="0" shapeId="0" xr:uid="{00000000-0006-0000-0100-000004000000}">
      <text>
        <r>
          <rPr>
            <sz val="8"/>
            <color indexed="81"/>
            <rFont val="Tahoma"/>
            <family val="2"/>
          </rPr>
          <t>Meetings and activities with interactive elements divided by total number of meetings/activities.</t>
        </r>
      </text>
    </comment>
    <comment ref="D47" authorId="0" shapeId="0" xr:uid="{00000000-0006-0000-0100-000005000000}">
      <text>
        <r>
          <rPr>
            <sz val="8"/>
            <color indexed="81"/>
            <rFont val="Tahoma"/>
            <family val="2"/>
          </rPr>
          <t>Perform calculations separately to determine percent.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53" authorId="0" shapeId="0" xr:uid="{00000000-0006-0000-0100-000006000000}">
      <text>
        <r>
          <rPr>
            <sz val="8"/>
            <color indexed="81"/>
            <rFont val="Tahoma"/>
            <family val="2"/>
          </rPr>
          <t>Service hours (D52) divided by registered Explorers (D51)</t>
        </r>
      </text>
    </comment>
    <comment ref="F67" authorId="0" shapeId="0" xr:uid="{00000000-0006-0000-0100-000007000000}">
      <text>
        <r>
          <rPr>
            <sz val="8"/>
            <color indexed="81"/>
            <rFont val="Tahoma"/>
            <family val="2"/>
          </rPr>
          <t>Same count as Cell D62.</t>
        </r>
      </text>
    </comment>
    <comment ref="F69" authorId="0" shapeId="0" xr:uid="{00000000-0006-0000-0100-000008000000}">
      <text>
        <r>
          <rPr>
            <sz val="8"/>
            <color indexed="81"/>
            <rFont val="Tahoma"/>
            <family val="2"/>
          </rPr>
          <t>Number of adults completing training divided by total number of registered adults.</t>
        </r>
      </text>
    </comment>
  </commentList>
</comments>
</file>

<file path=xl/sharedStrings.xml><?xml version="1.0" encoding="utf-8"?>
<sst xmlns="http://schemas.openxmlformats.org/spreadsheetml/2006/main" count="176" uniqueCount="158">
  <si>
    <t>Objective</t>
  </si>
  <si>
    <t>Bronze Points</t>
  </si>
  <si>
    <t>Silver Points</t>
  </si>
  <si>
    <t>Gold Points</t>
  </si>
  <si>
    <t>Item No.</t>
  </si>
  <si>
    <t>Parameter</t>
  </si>
  <si>
    <t>Calculated Values</t>
  </si>
  <si>
    <t>User
Input</t>
  </si>
  <si>
    <r>
      <t xml:space="preserve"> </t>
    </r>
    <r>
      <rPr>
        <i/>
        <sz val="10"/>
        <color indexed="8"/>
        <rFont val="Calibri"/>
        <family val="2"/>
      </rPr>
      <t>Count:</t>
    </r>
    <r>
      <rPr>
        <sz val="10"/>
        <color indexed="8"/>
        <rFont val="Calibri"/>
        <family val="2"/>
      </rPr>
      <t xml:space="preserve"> Total number of committee meetings</t>
    </r>
  </si>
  <si>
    <r>
      <rPr>
        <i/>
        <sz val="10"/>
        <color indexed="8"/>
        <rFont val="Calibri"/>
        <family val="2"/>
      </rPr>
      <t xml:space="preserve">    Date:</t>
    </r>
    <r>
      <rPr>
        <sz val="10"/>
        <color indexed="8"/>
        <rFont val="Calibri"/>
        <family val="2"/>
      </rPr>
      <t xml:space="preserve"> Committee meeting #1</t>
    </r>
  </si>
  <si>
    <r>
      <rPr>
        <i/>
        <sz val="10"/>
        <color indexed="8"/>
        <rFont val="Calibri"/>
        <family val="2"/>
      </rPr>
      <t xml:space="preserve">    Date:</t>
    </r>
    <r>
      <rPr>
        <sz val="10"/>
        <color indexed="8"/>
        <rFont val="Calibri"/>
        <family val="2"/>
      </rPr>
      <t xml:space="preserve"> Committee meeting #2</t>
    </r>
    <r>
      <rPr>
        <sz val="11"/>
        <color indexed="8"/>
        <rFont val="Calibri"/>
        <family val="2"/>
      </rPr>
      <t/>
    </r>
  </si>
  <si>
    <r>
      <rPr>
        <i/>
        <sz val="10"/>
        <color indexed="8"/>
        <rFont val="Calibri"/>
        <family val="2"/>
      </rPr>
      <t xml:space="preserve">    Date:</t>
    </r>
    <r>
      <rPr>
        <sz val="10"/>
        <color indexed="8"/>
        <rFont val="Calibri"/>
        <family val="2"/>
      </rPr>
      <t xml:space="preserve"> Committee meeting #3</t>
    </r>
    <r>
      <rPr>
        <sz val="11"/>
        <color indexed="8"/>
        <rFont val="Calibri"/>
        <family val="2"/>
      </rPr>
      <t/>
    </r>
  </si>
  <si>
    <r>
      <rPr>
        <i/>
        <sz val="10"/>
        <color indexed="8"/>
        <rFont val="Calibri"/>
        <family val="2"/>
      </rPr>
      <t xml:space="preserve">    Date:</t>
    </r>
    <r>
      <rPr>
        <sz val="10"/>
        <color indexed="8"/>
        <rFont val="Calibri"/>
        <family val="2"/>
      </rPr>
      <t xml:space="preserve"> Committee meeting #4</t>
    </r>
    <r>
      <rPr>
        <sz val="11"/>
        <color indexed="8"/>
        <rFont val="Calibri"/>
        <family val="2"/>
      </rPr>
      <t/>
    </r>
  </si>
  <si>
    <r>
      <rPr>
        <i/>
        <sz val="10"/>
        <color indexed="8"/>
        <rFont val="Calibri"/>
        <family val="2"/>
      </rPr>
      <t xml:space="preserve">    Date:</t>
    </r>
    <r>
      <rPr>
        <sz val="10"/>
        <color indexed="8"/>
        <rFont val="Calibri"/>
        <family val="2"/>
      </rPr>
      <t xml:space="preserve"> Committee meeting #5</t>
    </r>
    <r>
      <rPr>
        <sz val="11"/>
        <color indexed="8"/>
        <rFont val="Calibri"/>
        <family val="2"/>
      </rPr>
      <t/>
    </r>
  </si>
  <si>
    <r>
      <rPr>
        <i/>
        <sz val="10"/>
        <color indexed="8"/>
        <rFont val="Calibri"/>
        <family val="2"/>
      </rPr>
      <t xml:space="preserve">    Date:</t>
    </r>
    <r>
      <rPr>
        <sz val="10"/>
        <color indexed="8"/>
        <rFont val="Calibri"/>
        <family val="2"/>
      </rPr>
      <t xml:space="preserve"> Committee meeting #6</t>
    </r>
    <r>
      <rPr>
        <sz val="11"/>
        <color indexed="8"/>
        <rFont val="Calibri"/>
        <family val="2"/>
      </rPr>
      <t/>
    </r>
  </si>
  <si>
    <t>Membership</t>
  </si>
  <si>
    <t>Voulnteer Leadership</t>
  </si>
  <si>
    <t>Program</t>
  </si>
  <si>
    <t>Enter District Name</t>
  </si>
  <si>
    <t>Enter Report Date</t>
  </si>
  <si>
    <t xml:space="preserve">    Total points earned:         </t>
  </si>
  <si>
    <t xml:space="preserve">    No. of objectives with points:         </t>
  </si>
  <si>
    <t>Item</t>
  </si>
  <si>
    <t>Bronze Level</t>
  </si>
  <si>
    <t>Silver Level</t>
  </si>
  <si>
    <t>Gold Level</t>
  </si>
  <si>
    <t>Total Points:</t>
  </si>
  <si>
    <t>#1</t>
  </si>
  <si>
    <t xml:space="preserve"> </t>
  </si>
  <si>
    <t>#2</t>
  </si>
  <si>
    <t>#3</t>
  </si>
  <si>
    <t>#4</t>
  </si>
  <si>
    <t>#5</t>
  </si>
  <si>
    <t>#6</t>
  </si>
  <si>
    <t>#7</t>
  </si>
  <si>
    <t>#9</t>
  </si>
  <si>
    <t>Volunteer Leadership</t>
  </si>
  <si>
    <t>o</t>
  </si>
  <si>
    <t xml:space="preserve">                                 Total points earned:         </t>
  </si>
  <si>
    <t xml:space="preserve">                                 No. of objectives with points:         </t>
  </si>
  <si>
    <t>We certify that these requirements have been completed:</t>
  </si>
  <si>
    <t>Date _____________________</t>
  </si>
  <si>
    <t>Additional Instructions</t>
  </si>
  <si>
    <t>2.  All other data will be entered in User Input (Column D on the Data Entry sheet.)</t>
  </si>
  <si>
    <r>
      <t xml:space="preserve"> Count: </t>
    </r>
    <r>
      <rPr>
        <sz val="10"/>
        <color indexed="8"/>
        <rFont val="Calibri"/>
        <family val="2"/>
      </rPr>
      <t>Number of committee members</t>
    </r>
  </si>
  <si>
    <t>Advisor _______________________________________________________</t>
  </si>
  <si>
    <t>5.  Sheets are designed to be printed without additional formatting.</t>
  </si>
  <si>
    <r>
      <rPr>
        <i/>
        <sz val="10"/>
        <color indexed="8"/>
        <rFont val="Calibri"/>
        <family val="2"/>
      </rPr>
      <t xml:space="preserve">   Count:</t>
    </r>
    <r>
      <rPr>
        <sz val="10"/>
        <color indexed="8"/>
        <rFont val="Calibri"/>
        <family val="2"/>
      </rPr>
      <t xml:space="preserve"> Number with position-specific training</t>
    </r>
  </si>
  <si>
    <t>Enter Post/Club Information …</t>
  </si>
  <si>
    <t>Enter Post/Club Number</t>
  </si>
  <si>
    <t>3.  Sources of data include unit records and numbers provided by your council.</t>
  </si>
  <si>
    <t>"The Exploring method for annual planning and continuous improvement"</t>
  </si>
  <si>
    <t>This form should be turned in to your unit service representative or service center as directed by your council.</t>
  </si>
  <si>
    <t>Post/Club president _____________________________________________</t>
  </si>
  <si>
    <t>Service team member ___________________________________________</t>
  </si>
  <si>
    <t>Select Renewal Date</t>
  </si>
  <si>
    <t>Post or club committee adopts an annual plan and meets at least  twice a year.</t>
  </si>
  <si>
    <t>The post or club committee meets at least four times a year.</t>
  </si>
  <si>
    <t>The post or club committee meets at least six times a year.</t>
  </si>
  <si>
    <t>Committee and Planning</t>
  </si>
  <si>
    <t>Conduct an open house or recruitment event.</t>
  </si>
  <si>
    <t>Conduct an open house or recruitment event in November.</t>
  </si>
  <si>
    <t>Conduct an open house or recruitment event in September or October.</t>
  </si>
  <si>
    <r>
      <t xml:space="preserve">Growth: </t>
    </r>
    <r>
      <rPr>
        <sz val="10"/>
        <rFont val="Arial"/>
        <family val="2"/>
      </rPr>
      <t xml:space="preserve"> Recruit and retain youth in the post or club in order to grow membership.</t>
    </r>
  </si>
  <si>
    <t>Maintain or grow number of youth participating in post or club programs as compared to the prior year.</t>
  </si>
  <si>
    <t>Achieve Bronze, plus at least half of the youth remain involved throughout the year.</t>
  </si>
  <si>
    <t>Achieve Bronze, plus at least two-thirds of the youth remain involved throughout the year.</t>
  </si>
  <si>
    <t>Participants and Growth</t>
  </si>
  <si>
    <t>40% of meetings include interactive activities.</t>
  </si>
  <si>
    <t>70% of meetings include interactive activities.</t>
  </si>
  <si>
    <t>85% of meetings include interactive activities.</t>
  </si>
  <si>
    <t>Have active youth officers.</t>
  </si>
  <si>
    <t>Achieve Bronze, plus post or club Officers' Seminar is conducted for all youth officers.</t>
  </si>
  <si>
    <t>Achieve Silver, plus at least 3 Explorers complete the requirements as outlined in the Officers' Seminar.</t>
  </si>
  <si>
    <r>
      <t xml:space="preserve">Super activity: </t>
    </r>
    <r>
      <rPr>
        <sz val="10"/>
        <rFont val="Arial"/>
        <family val="2"/>
      </rPr>
      <t>The post or club plans and/or participates in a super activity.</t>
    </r>
  </si>
  <si>
    <t>Explorers participate in an activity, either nationally, regionally, or locally.</t>
  </si>
  <si>
    <t>The post or club will plan and conduct it's own super activity.</t>
  </si>
  <si>
    <t>Achieve Silver with at least 50% Explorers in attendance.</t>
  </si>
  <si>
    <t>Explorers performed one or more community service projects averaging six hours per registered Explorer.</t>
  </si>
  <si>
    <t>#8A</t>
  </si>
  <si>
    <r>
      <t xml:space="preserve">Post adult leadership: </t>
    </r>
    <r>
      <rPr>
        <sz val="10"/>
        <rFont val="Arial"/>
        <family val="2"/>
      </rPr>
      <t>Have registered and engaged adult leaders.</t>
    </r>
  </si>
  <si>
    <t>Have five registered adult leaders including: Advisor, associate Advisor, committee chair, and two committee members.</t>
  </si>
  <si>
    <t>Have six registered adult leaders including: Advisor, associate Advisor, committee chair, and two committee members.</t>
  </si>
  <si>
    <t>Have eight or more registered adult leaders including: Advisor, associate Advisor, committee chair, and two committee members.</t>
  </si>
  <si>
    <t>#8B</t>
  </si>
  <si>
    <r>
      <t xml:space="preserve">Club adult leadership: </t>
    </r>
    <r>
      <rPr>
        <sz val="10"/>
        <rFont val="Arial"/>
        <family val="2"/>
      </rPr>
      <t>Have registered and engaged adult leaders.</t>
    </r>
  </si>
  <si>
    <t>Have three registered adult leaders including: Sponsor, a co-sponsor, and a committee member.</t>
  </si>
  <si>
    <t>Have four registered adult leaders including: Sponsor, co-sponsor, and two committee members.</t>
  </si>
  <si>
    <t>Have five registered adult leaders including: Sponsor, co-sponsor, and three committee members.</t>
  </si>
  <si>
    <t xml:space="preserve">Advisor, an associate advisor, sponsor, or a co-sponsor has completed position-specific training. </t>
  </si>
  <si>
    <t>Achieve Bronze, plus 50% of registered adults have completed Adult Explorer Leader Training.</t>
  </si>
  <si>
    <t>Achieve Silver, plus 75% of registered adults have completed Adult Explorer Leader Training.</t>
  </si>
  <si>
    <t>Our unit has completed renewing by the deadline in order to maintain continuity of our program.</t>
  </si>
  <si>
    <r>
      <rPr>
        <b/>
        <sz val="10"/>
        <rFont val="Arial"/>
        <family val="2"/>
      </rPr>
      <t>Bronze:</t>
    </r>
    <r>
      <rPr>
        <sz val="10"/>
        <rFont val="Arial"/>
        <family val="2"/>
      </rPr>
      <t xml:space="preserve">  Earn at least 600 points by earning points in at least 6 objectives.</t>
    </r>
  </si>
  <si>
    <r>
      <rPr>
        <b/>
        <sz val="10"/>
        <rFont val="Arial"/>
        <family val="2"/>
      </rPr>
      <t>Silver:</t>
    </r>
    <r>
      <rPr>
        <sz val="10"/>
        <rFont val="Arial"/>
        <family val="2"/>
      </rPr>
      <t xml:space="preserve">  Earn at least 900 points by earning points in at least 7 objectives.</t>
    </r>
  </si>
  <si>
    <r>
      <rPr>
        <b/>
        <sz val="10"/>
        <rFont val="Arial"/>
        <family val="2"/>
      </rPr>
      <t>Gold:</t>
    </r>
    <r>
      <rPr>
        <sz val="10"/>
        <rFont val="Arial"/>
        <family val="2"/>
      </rPr>
      <t xml:space="preserve">  Earn at least 1,200 points by earning points in at least 7 objectives.</t>
    </r>
  </si>
  <si>
    <t>Post</t>
  </si>
  <si>
    <t>Club</t>
  </si>
  <si>
    <r>
      <t xml:space="preserve"> </t>
    </r>
    <r>
      <rPr>
        <i/>
        <sz val="10"/>
        <color indexed="8"/>
        <rFont val="Calibri"/>
        <family val="2"/>
      </rPr>
      <t>Date:</t>
    </r>
    <r>
      <rPr>
        <sz val="10"/>
        <color indexed="8"/>
        <rFont val="Calibri"/>
        <family val="2"/>
      </rPr>
      <t xml:space="preserve"> Post/Club committee adopted annual program plan</t>
    </r>
  </si>
  <si>
    <r>
      <rPr>
        <i/>
        <sz val="10"/>
        <color indexed="8"/>
        <rFont val="Calibri"/>
        <family val="2"/>
      </rPr>
      <t xml:space="preserve">    Month:</t>
    </r>
    <r>
      <rPr>
        <sz val="10"/>
        <color indexed="8"/>
        <rFont val="Calibri"/>
        <family val="2"/>
      </rPr>
      <t xml:space="preserve"> Fall open house/recruitment</t>
    </r>
  </si>
  <si>
    <t>N/A</t>
  </si>
  <si>
    <t>Sept</t>
  </si>
  <si>
    <t>Oct</t>
  </si>
  <si>
    <t>Nov</t>
  </si>
  <si>
    <t xml:space="preserve">    (Enter N/A for other months)</t>
  </si>
  <si>
    <t xml:space="preserve">   (Hold in September/October for gold or November for silver)</t>
  </si>
  <si>
    <r>
      <t xml:space="preserve"> </t>
    </r>
    <r>
      <rPr>
        <i/>
        <sz val="10"/>
        <color indexed="8"/>
        <rFont val="Calibri"/>
        <family val="2"/>
      </rPr>
      <t>Yes/No:</t>
    </r>
    <r>
      <rPr>
        <sz val="10"/>
        <color indexed="8"/>
        <rFont val="Calibri"/>
        <family val="2"/>
      </rPr>
      <t xml:space="preserve"> Unit  has conducted an open house or recruitment event</t>
    </r>
  </si>
  <si>
    <t xml:space="preserve"> Percent: Growth over prior year</t>
  </si>
  <si>
    <r>
      <t xml:space="preserve">   </t>
    </r>
    <r>
      <rPr>
        <i/>
        <sz val="10"/>
        <color indexed="8"/>
        <rFont val="Calibri"/>
        <family val="2"/>
      </rPr>
      <t>Count:</t>
    </r>
    <r>
      <rPr>
        <sz val="10"/>
        <color indexed="8"/>
        <rFont val="Calibri"/>
        <family val="2"/>
      </rPr>
      <t xml:space="preserve"> Number of youth beginning of program year</t>
    </r>
  </si>
  <si>
    <r>
      <t xml:space="preserve"> Percent: </t>
    </r>
    <r>
      <rPr>
        <sz val="10"/>
        <color indexed="8"/>
        <rFont val="Calibri"/>
        <family val="2"/>
      </rPr>
      <t>Youth remaining through program year</t>
    </r>
  </si>
  <si>
    <r>
      <rPr>
        <i/>
        <sz val="10"/>
        <color indexed="8"/>
        <rFont val="Calibri"/>
        <family val="2"/>
      </rPr>
      <t xml:space="preserve">   Count:</t>
    </r>
    <r>
      <rPr>
        <sz val="10"/>
        <color indexed="8"/>
        <rFont val="Calibri"/>
        <family val="2"/>
      </rPr>
      <t xml:space="preserve"> Total number with interactive activities</t>
    </r>
  </si>
  <si>
    <r>
      <t xml:space="preserve">  </t>
    </r>
    <r>
      <rPr>
        <i/>
        <sz val="10"/>
        <color indexed="8"/>
        <rFont val="Calibri"/>
        <family val="2"/>
      </rPr>
      <t xml:space="preserve"> Count:</t>
    </r>
    <r>
      <rPr>
        <sz val="10"/>
        <color indexed="8"/>
        <rFont val="Calibri"/>
        <family val="2"/>
      </rPr>
      <t xml:space="preserve"> Total number of post or club meetings/activities</t>
    </r>
  </si>
  <si>
    <r>
      <t xml:space="preserve"> Percent: </t>
    </r>
    <r>
      <rPr>
        <sz val="10"/>
        <color indexed="8"/>
        <rFont val="Calibri"/>
        <family val="2"/>
      </rPr>
      <t>Meetings/activities with interative activities</t>
    </r>
  </si>
  <si>
    <r>
      <t xml:space="preserve"> </t>
    </r>
    <r>
      <rPr>
        <i/>
        <sz val="10"/>
        <color indexed="8"/>
        <rFont val="Calibri"/>
        <family val="2"/>
      </rPr>
      <t>Yes/No:</t>
    </r>
    <r>
      <rPr>
        <sz val="10"/>
        <color indexed="8"/>
        <rFont val="Calibri"/>
        <family val="2"/>
      </rPr>
      <t xml:space="preserve"> Post/club has active youth officers</t>
    </r>
  </si>
  <si>
    <r>
      <rPr>
        <i/>
        <sz val="10"/>
        <color indexed="8"/>
        <rFont val="Calibri"/>
        <family val="2"/>
      </rPr>
      <t xml:space="preserve"> Date: </t>
    </r>
    <r>
      <rPr>
        <sz val="10"/>
        <color indexed="8"/>
        <rFont val="Calibri"/>
        <family val="2"/>
      </rPr>
      <t>Officers' seminar</t>
    </r>
  </si>
  <si>
    <r>
      <rPr>
        <i/>
        <sz val="10"/>
        <color indexed="8"/>
        <rFont val="Calibri"/>
        <family val="2"/>
      </rPr>
      <t xml:space="preserve"> Count:</t>
    </r>
    <r>
      <rPr>
        <sz val="10"/>
        <color indexed="8"/>
        <rFont val="Calibri"/>
        <family val="2"/>
      </rPr>
      <t xml:space="preserve"> Number of Explorers completing seminar requirements</t>
    </r>
  </si>
  <si>
    <r>
      <rPr>
        <b/>
        <sz val="10"/>
        <color indexed="8"/>
        <rFont val="Calibri"/>
        <family val="2"/>
      </rPr>
      <t xml:space="preserve">Super activity: </t>
    </r>
    <r>
      <rPr>
        <sz val="10"/>
        <color indexed="8"/>
        <rFont val="Calibri"/>
        <family val="2"/>
      </rPr>
      <t>The post or club plans and/or participates in a super activity.</t>
    </r>
  </si>
  <si>
    <r>
      <t xml:space="preserve"> </t>
    </r>
    <r>
      <rPr>
        <i/>
        <sz val="10"/>
        <color indexed="8"/>
        <rFont val="Calibri"/>
        <family val="2"/>
      </rPr>
      <t xml:space="preserve">Date: </t>
    </r>
    <r>
      <rPr>
        <sz val="10"/>
        <color indexed="8"/>
        <rFont val="Calibri"/>
        <family val="2"/>
      </rPr>
      <t>Post or crew participates in outside super activity</t>
    </r>
  </si>
  <si>
    <r>
      <rPr>
        <i/>
        <sz val="10"/>
        <color indexed="8"/>
        <rFont val="Calibri"/>
        <family val="2"/>
      </rPr>
      <t xml:space="preserve"> Date:</t>
    </r>
    <r>
      <rPr>
        <sz val="10"/>
        <color indexed="8"/>
        <rFont val="Calibri"/>
        <family val="2"/>
      </rPr>
      <t xml:space="preserve"> Post or crew conducts its own super activity</t>
    </r>
  </si>
  <si>
    <r>
      <t xml:space="preserve"> </t>
    </r>
    <r>
      <rPr>
        <i/>
        <sz val="10"/>
        <color indexed="8"/>
        <rFont val="Calibri"/>
        <family val="2"/>
      </rPr>
      <t>Percent:</t>
    </r>
    <r>
      <rPr>
        <sz val="10"/>
        <color indexed="8"/>
        <rFont val="Calibri"/>
        <family val="2"/>
      </rPr>
      <t xml:space="preserve"> Explorers participating in post or crew super activity</t>
    </r>
  </si>
  <si>
    <r>
      <t xml:space="preserve"> </t>
    </r>
    <r>
      <rPr>
        <i/>
        <sz val="10"/>
        <color indexed="8"/>
        <rFont val="Calibri"/>
        <family val="2"/>
      </rPr>
      <t>Count:</t>
    </r>
    <r>
      <rPr>
        <sz val="10"/>
        <color indexed="8"/>
        <rFont val="Calibri"/>
        <family val="2"/>
      </rPr>
      <t xml:space="preserve"> Number of registered Explorers</t>
    </r>
  </si>
  <si>
    <r>
      <t xml:space="preserve"> </t>
    </r>
    <r>
      <rPr>
        <i/>
        <sz val="10"/>
        <color indexed="8"/>
        <rFont val="Calibri"/>
        <family val="2"/>
      </rPr>
      <t>Count:</t>
    </r>
    <r>
      <rPr>
        <sz val="10"/>
        <color indexed="8"/>
        <rFont val="Calibri"/>
        <family val="2"/>
      </rPr>
      <t xml:space="preserve"> Total service hours by members, leaders, &amp; guests</t>
    </r>
  </si>
  <si>
    <r>
      <rPr>
        <i/>
        <sz val="10"/>
        <color indexed="8"/>
        <rFont val="Calibri"/>
        <family val="2"/>
      </rPr>
      <t xml:space="preserve"> Average</t>
    </r>
    <r>
      <rPr>
        <i/>
        <sz val="10"/>
        <color indexed="8"/>
        <rFont val="Calibri"/>
        <family val="2"/>
      </rPr>
      <t xml:space="preserve">: </t>
    </r>
    <r>
      <rPr>
        <sz val="10"/>
        <color indexed="8"/>
        <rFont val="Calibri"/>
        <family val="2"/>
      </rPr>
      <t>Number of service hours per member</t>
    </r>
  </si>
  <si>
    <r>
      <rPr>
        <b/>
        <sz val="10"/>
        <color indexed="8"/>
        <rFont val="Calibri"/>
        <family val="2"/>
      </rPr>
      <t xml:space="preserve">Post/Club adult leadership:  </t>
    </r>
    <r>
      <rPr>
        <sz val="10"/>
        <color indexed="8"/>
        <rFont val="Calibri"/>
        <family val="2"/>
      </rPr>
      <t>Have registered and engaged adult leaders.</t>
    </r>
  </si>
  <si>
    <r>
      <t xml:space="preserve"> </t>
    </r>
    <r>
      <rPr>
        <i/>
        <sz val="10"/>
        <color indexed="8"/>
        <rFont val="Calibri"/>
        <family val="2"/>
      </rPr>
      <t>Yes/No:</t>
    </r>
    <r>
      <rPr>
        <sz val="10"/>
        <color indexed="8"/>
        <rFont val="Calibri"/>
        <family val="2"/>
      </rPr>
      <t xml:space="preserve"> Registered advisor or sponsor</t>
    </r>
  </si>
  <si>
    <r>
      <t xml:space="preserve"> </t>
    </r>
    <r>
      <rPr>
        <i/>
        <sz val="10"/>
        <color indexed="8"/>
        <rFont val="Calibri"/>
        <family val="2"/>
      </rPr>
      <t>Yes/No:</t>
    </r>
    <r>
      <rPr>
        <sz val="10"/>
        <color indexed="8"/>
        <rFont val="Calibri"/>
        <family val="2"/>
      </rPr>
      <t xml:space="preserve"> Registered associate advisor or co-sponsor</t>
    </r>
  </si>
  <si>
    <r>
      <t xml:space="preserve"> Count: </t>
    </r>
    <r>
      <rPr>
        <sz val="10"/>
        <color indexed="8"/>
        <rFont val="Calibri"/>
        <family val="2"/>
      </rPr>
      <t>Total number of registered adults</t>
    </r>
  </si>
  <si>
    <r>
      <t xml:space="preserve"> </t>
    </r>
    <r>
      <rPr>
        <i/>
        <sz val="10"/>
        <color indexed="8"/>
        <rFont val="Calibri"/>
        <family val="2"/>
      </rPr>
      <t>Yes/No:</t>
    </r>
    <r>
      <rPr>
        <sz val="10"/>
        <color indexed="8"/>
        <rFont val="Calibri"/>
        <family val="2"/>
      </rPr>
      <t xml:space="preserve"> Registered committee chair, if post (not required if club)</t>
    </r>
  </si>
  <si>
    <r>
      <rPr>
        <i/>
        <sz val="10"/>
        <color indexed="8"/>
        <rFont val="Calibri"/>
        <family val="2"/>
      </rPr>
      <t xml:space="preserve"> Yes/No:</t>
    </r>
    <r>
      <rPr>
        <sz val="10"/>
        <color indexed="8"/>
        <rFont val="Calibri"/>
        <family val="2"/>
      </rPr>
      <t xml:space="preserve"> Advisor or sponsor has completed training</t>
    </r>
  </si>
  <si>
    <r>
      <rPr>
        <i/>
        <sz val="10"/>
        <color indexed="8"/>
        <rFont val="Calibri"/>
        <family val="2"/>
      </rPr>
      <t xml:space="preserve"> Yes/No:</t>
    </r>
    <r>
      <rPr>
        <sz val="10"/>
        <color indexed="8"/>
        <rFont val="Calibri"/>
        <family val="2"/>
      </rPr>
      <t xml:space="preserve"> Associate advisor or co-sponsor has completed training</t>
    </r>
  </si>
  <si>
    <r>
      <rPr>
        <i/>
        <sz val="10"/>
        <color indexed="8"/>
        <rFont val="Calibri"/>
        <family val="2"/>
      </rPr>
      <t xml:space="preserve"> Percent: </t>
    </r>
    <r>
      <rPr>
        <sz val="10"/>
        <color indexed="8"/>
        <rFont val="Calibri"/>
        <family val="2"/>
      </rPr>
      <t>Registered adults completing training</t>
    </r>
  </si>
  <si>
    <r>
      <rPr>
        <b/>
        <sz val="10"/>
        <rFont val="Calibri"/>
        <family val="2"/>
      </rPr>
      <t>Bronze:</t>
    </r>
    <r>
      <rPr>
        <sz val="10"/>
        <rFont val="Calibri"/>
        <family val="2"/>
      </rPr>
      <t xml:space="preserve">  Earn at least 600 points by earning points in at least 6 objectives.</t>
    </r>
  </si>
  <si>
    <r>
      <rPr>
        <b/>
        <sz val="10"/>
        <rFont val="Calibri"/>
        <family val="2"/>
      </rPr>
      <t>Silver:</t>
    </r>
    <r>
      <rPr>
        <sz val="10"/>
        <rFont val="Calibri"/>
        <family val="2"/>
      </rPr>
      <t xml:space="preserve">  Earn at least 900 points by earning points in at least 7 objectives.</t>
    </r>
  </si>
  <si>
    <r>
      <rPr>
        <b/>
        <sz val="10"/>
        <rFont val="Calibri"/>
        <family val="2"/>
      </rPr>
      <t>Gold:</t>
    </r>
    <r>
      <rPr>
        <sz val="10"/>
        <rFont val="Calibri"/>
        <family val="2"/>
      </rPr>
      <t xml:space="preserve">  Earn at least 1,200 points by earning points in at least 7 objectives.</t>
    </r>
  </si>
  <si>
    <r>
      <t xml:space="preserve">   </t>
    </r>
    <r>
      <rPr>
        <i/>
        <sz val="10"/>
        <color indexed="8"/>
        <rFont val="Calibri"/>
        <family val="2"/>
      </rPr>
      <t>Count:</t>
    </r>
    <r>
      <rPr>
        <sz val="10"/>
        <color indexed="8"/>
        <rFont val="Calibri"/>
        <family val="2"/>
      </rPr>
      <t xml:space="preserve"> Number of same youth at end of program year</t>
    </r>
  </si>
  <si>
    <r>
      <t xml:space="preserve">Growth:  </t>
    </r>
    <r>
      <rPr>
        <sz val="10"/>
        <color indexed="8"/>
        <rFont val="Calibri"/>
        <family val="2"/>
      </rPr>
      <t>Recruit and retain youth in the post or club in order to grow membership.</t>
    </r>
  </si>
  <si>
    <r>
      <t>Post or Club</t>
    </r>
    <r>
      <rPr>
        <i/>
        <sz val="11"/>
        <color indexed="8"/>
        <rFont val="Calibri"/>
        <family val="2"/>
      </rPr>
      <t xml:space="preserve"> (select)</t>
    </r>
  </si>
  <si>
    <t xml:space="preserve">Journey to Excellence measures are not intended to be cumbersome for any unit.  A unit may want
to track and record meetings and other functions throughout the year, rather than trying to tabulate
everything at the end.
</t>
  </si>
  <si>
    <t>1.  Spreadsheet is designed for all posts or clubs in the year ending December 31, 2021.</t>
  </si>
  <si>
    <t>4.  Except for renewal, dates entered need to be in the range of January 1, 2021 through
     December 31, 2021.</t>
  </si>
  <si>
    <t>2021 Exploring's Journey to Excellence</t>
  </si>
  <si>
    <t>2021 Journey to Excellence Post/Club Spreadsheet</t>
  </si>
  <si>
    <r>
      <t xml:space="preserve">   </t>
    </r>
    <r>
      <rPr>
        <i/>
        <sz val="10"/>
        <color indexed="8"/>
        <rFont val="Calibri"/>
        <family val="2"/>
      </rPr>
      <t>Count:</t>
    </r>
    <r>
      <rPr>
        <sz val="10"/>
        <color indexed="8"/>
        <rFont val="Calibri"/>
        <family val="2"/>
      </rPr>
      <t xml:space="preserve"> Number of youth at end of prior year</t>
    </r>
  </si>
  <si>
    <r>
      <t xml:space="preserve">   </t>
    </r>
    <r>
      <rPr>
        <i/>
        <sz val="10"/>
        <color indexed="8"/>
        <rFont val="Calibri"/>
        <family val="2"/>
      </rPr>
      <t>Count:</t>
    </r>
    <r>
      <rPr>
        <sz val="10"/>
        <color indexed="8"/>
        <rFont val="Calibri"/>
        <family val="2"/>
      </rPr>
      <t xml:space="preserve"> Number of youth at end of current year</t>
    </r>
  </si>
  <si>
    <t>Explorers performed one or more community service projects averaging eight hours per registered Explorer.</t>
  </si>
  <si>
    <t>Explorers performed one or more community service projects averaging ten hours per registered Explorer.</t>
  </si>
  <si>
    <r>
      <rPr>
        <b/>
        <sz val="10"/>
        <rFont val="Calibri"/>
        <family val="2"/>
      </rPr>
      <t>Have an active Post or Club committee. (</t>
    </r>
    <r>
      <rPr>
        <sz val="10"/>
        <rFont val="Calibri"/>
        <family val="2"/>
      </rPr>
      <t>Virtual/remote meetings are acceptable</t>
    </r>
    <r>
      <rPr>
        <b/>
        <sz val="10"/>
        <rFont val="Calibri"/>
        <family val="2"/>
      </rPr>
      <t>)</t>
    </r>
  </si>
  <si>
    <r>
      <rPr>
        <b/>
        <sz val="10"/>
        <rFont val="Calibri"/>
        <family val="2"/>
      </rPr>
      <t>Member recruitment:</t>
    </r>
    <r>
      <rPr>
        <sz val="10"/>
        <rFont val="Calibri"/>
        <family val="2"/>
      </rPr>
      <t xml:space="preserve">  Conduct an open house or recruitment event. (May be done through personal invitations to a vitual event)</t>
    </r>
  </si>
  <si>
    <r>
      <rPr>
        <b/>
        <sz val="10"/>
        <rFont val="Calibri"/>
        <family val="2"/>
      </rPr>
      <t>Post or club program:</t>
    </r>
    <r>
      <rPr>
        <sz val="10"/>
        <rFont val="Calibri"/>
        <family val="2"/>
      </rPr>
      <t xml:space="preserve"> Include interactive activities in the post or club program/meetings. (Virtual/remote meetings are acceptable)</t>
    </r>
  </si>
  <si>
    <r>
      <rPr>
        <b/>
        <sz val="10"/>
        <rFont val="Calibri"/>
        <family val="2"/>
      </rPr>
      <t xml:space="preserve">Youth leadership:
</t>
    </r>
    <r>
      <rPr>
        <sz val="10"/>
        <rFont val="Calibri"/>
        <family val="2"/>
      </rPr>
      <t xml:space="preserve"> Have trained youth leadership. (Officer's seminar may be done as a virtual event)</t>
    </r>
  </si>
  <si>
    <r>
      <rPr>
        <b/>
        <sz val="10"/>
        <rFont val="Calibri"/>
        <family val="2"/>
      </rPr>
      <t xml:space="preserve">Service projects:  </t>
    </r>
    <r>
      <rPr>
        <sz val="10"/>
        <rFont val="Calibri"/>
        <family val="2"/>
      </rPr>
      <t>The post or club participates in one or more community service projects. (Includes home engagements serving others)</t>
    </r>
  </si>
  <si>
    <r>
      <t xml:space="preserve">Trained adults:  </t>
    </r>
    <r>
      <rPr>
        <sz val="10"/>
        <rFont val="Calibri"/>
        <family val="2"/>
      </rPr>
      <t>Have trained adult leaders.  All adult volunteers have current youth protection training.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(Online/remote training is acceptable)</t>
    </r>
  </si>
  <si>
    <r>
      <rPr>
        <b/>
        <sz val="10"/>
        <rFont val="Arial"/>
        <family val="2"/>
      </rPr>
      <t>Committee and planning:</t>
    </r>
    <r>
      <rPr>
        <sz val="10"/>
        <rFont val="Arial"/>
        <family val="2"/>
      </rPr>
      <t xml:space="preserve"> Have an active post
or club committee. (Virtual/remote meetings are acceptable.)</t>
    </r>
  </si>
  <si>
    <r>
      <t xml:space="preserve">Open house: </t>
    </r>
    <r>
      <rPr>
        <sz val="10"/>
        <rFont val="Arial"/>
        <family val="2"/>
      </rPr>
      <t>Conduct an open house or recruitment event. (May be done through personal invitations to a virtual event.)</t>
    </r>
  </si>
  <si>
    <r>
      <t xml:space="preserve">Post or club program: </t>
    </r>
    <r>
      <rPr>
        <sz val="10"/>
        <rFont val="Arial"/>
        <family val="2"/>
      </rPr>
      <t>Include interactive activities in the post or club program/meetings. (Virtual/remote meetings are acceptable.)</t>
    </r>
  </si>
  <si>
    <r>
      <t xml:space="preserve">Youth leadership: </t>
    </r>
    <r>
      <rPr>
        <sz val="10"/>
        <rFont val="Arial"/>
        <family val="2"/>
      </rPr>
      <t>Have trained youth leadership. (Officers' Seminar may be done as a virtual event.)</t>
    </r>
  </si>
  <si>
    <r>
      <t>Service projects:</t>
    </r>
    <r>
      <rPr>
        <sz val="10"/>
        <rFont val="Arial"/>
        <family val="2"/>
      </rPr>
      <t xml:space="preserve"> The post or club participates in one or more community service projects. (Includes home engagements serving others.)</t>
    </r>
  </si>
  <si>
    <r>
      <t>Trained adults:</t>
    </r>
    <r>
      <rPr>
        <sz val="10"/>
        <rFont val="Arial"/>
        <family val="2"/>
      </rPr>
      <t xml:space="preserve"> Have trained adult leaders.  All adult volunteers have current youth protection training. (Online/remote training is acceptable.)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</si>
</sst>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m/d/yy;@"/>
    <numFmt numFmtId="165" formatCode="0.0%"/>
    <numFmt numFmtId="166" formatCode="[$-409]mmmm\ d\,\ yyyy;@"/>
    <numFmt numFmtId="167" formatCode="0.0"/>
  </numFmts>
  <fonts count="43" x14ac:knownFonts="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b/>
      <sz val="12"/>
      <name val="Wingdings"/>
      <charset val="2"/>
    </font>
    <font>
      <sz val="8"/>
      <color indexed="81"/>
      <name val="Tahoma"/>
      <family val="2"/>
    </font>
    <font>
      <sz val="10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5"/>
      <name val="Wingdings"/>
      <charset val="2"/>
    </font>
    <font>
      <b/>
      <sz val="15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sz val="10"/>
      <color theme="0"/>
      <name val="Calibri"/>
      <family val="2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</font>
    <font>
      <b/>
      <sz val="10"/>
      <color rgb="FFFF0000"/>
      <name val="Arial"/>
      <family val="2"/>
    </font>
    <font>
      <b/>
      <sz val="14"/>
      <color theme="1"/>
      <name val="Calibri"/>
      <family val="2"/>
    </font>
    <font>
      <b/>
      <sz val="10"/>
      <color theme="0"/>
      <name val="Calibri"/>
      <family val="2"/>
    </font>
    <font>
      <i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i/>
      <sz val="18"/>
      <color rgb="FFFFC000"/>
      <name val="Arial Black"/>
      <family val="2"/>
    </font>
    <font>
      <i/>
      <sz val="16"/>
      <color rgb="FFFFC000"/>
      <name val="Arial Black"/>
      <family val="2"/>
    </font>
    <font>
      <b/>
      <i/>
      <sz val="14"/>
      <color rgb="FFFFC000"/>
      <name val="Arial Black"/>
      <family val="2"/>
    </font>
    <font>
      <sz val="8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9"/>
      </right>
      <top style="medium">
        <color indexed="64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64"/>
      </top>
      <bottom style="medium">
        <color indexed="9"/>
      </bottom>
      <diagonal/>
    </border>
    <border>
      <left style="medium">
        <color indexed="9"/>
      </left>
      <right style="medium">
        <color indexed="64"/>
      </right>
      <top style="medium">
        <color indexed="64"/>
      </top>
      <bottom style="medium">
        <color indexed="9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9"/>
      </right>
      <top style="medium">
        <color indexed="64"/>
      </top>
      <bottom/>
      <diagonal/>
    </border>
    <border>
      <left style="medium">
        <color indexed="64"/>
      </left>
      <right style="medium">
        <color indexed="9"/>
      </right>
      <top/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19" fillId="0" borderId="0"/>
    <xf numFmtId="9" fontId="2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59">
    <xf numFmtId="0" fontId="0" fillId="0" borderId="0" xfId="0"/>
    <xf numFmtId="164" fontId="24" fillId="0" borderId="1" xfId="0" applyNumberFormat="1" applyFont="1" applyBorder="1" applyAlignment="1" applyProtection="1">
      <alignment horizontal="center" vertical="center"/>
      <protection locked="0"/>
    </xf>
    <xf numFmtId="3" fontId="24" fillId="0" borderId="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Protection="1"/>
    <xf numFmtId="0" fontId="0" fillId="0" borderId="0" xfId="0" applyProtection="1"/>
    <xf numFmtId="0" fontId="7" fillId="0" borderId="0" xfId="0" applyFont="1" applyProtection="1"/>
    <xf numFmtId="0" fontId="24" fillId="0" borderId="0" xfId="0" applyFont="1" applyProtection="1"/>
    <xf numFmtId="0" fontId="25" fillId="0" borderId="0" xfId="0" applyFont="1" applyProtection="1"/>
    <xf numFmtId="0" fontId="0" fillId="0" borderId="2" xfId="0" applyBorder="1" applyProtection="1"/>
    <xf numFmtId="0" fontId="0" fillId="0" borderId="3" xfId="0" applyBorder="1" applyProtection="1"/>
    <xf numFmtId="0" fontId="4" fillId="0" borderId="4" xfId="0" applyFont="1" applyBorder="1" applyProtection="1"/>
    <xf numFmtId="0" fontId="24" fillId="0" borderId="5" xfId="0" applyFont="1" applyBorder="1" applyProtection="1"/>
    <xf numFmtId="0" fontId="24" fillId="0" borderId="0" xfId="0" applyFont="1" applyBorder="1" applyProtection="1"/>
    <xf numFmtId="0" fontId="22" fillId="0" borderId="6" xfId="0" applyFont="1" applyBorder="1" applyProtection="1"/>
    <xf numFmtId="0" fontId="24" fillId="0" borderId="0" xfId="0" applyFont="1" applyBorder="1" applyAlignment="1" applyProtection="1">
      <alignment horizontal="center" vertical="center"/>
    </xf>
    <xf numFmtId="1" fontId="24" fillId="0" borderId="1" xfId="0" applyNumberFormat="1" applyFont="1" applyBorder="1" applyAlignment="1" applyProtection="1">
      <alignment horizontal="center" vertical="center"/>
    </xf>
    <xf numFmtId="0" fontId="0" fillId="0" borderId="7" xfId="0" applyBorder="1" applyProtection="1"/>
    <xf numFmtId="0" fontId="0" fillId="0" borderId="8" xfId="0" applyBorder="1" applyProtection="1"/>
    <xf numFmtId="0" fontId="22" fillId="0" borderId="9" xfId="0" applyFont="1" applyBorder="1" applyProtection="1"/>
    <xf numFmtId="0" fontId="0" fillId="0" borderId="0" xfId="0" applyBorder="1" applyProtection="1"/>
    <xf numFmtId="0" fontId="4" fillId="0" borderId="6" xfId="0" applyFont="1" applyBorder="1" applyProtection="1"/>
    <xf numFmtId="165" fontId="24" fillId="0" borderId="1" xfId="0" applyNumberFormat="1" applyFont="1" applyBorder="1" applyAlignment="1" applyProtection="1">
      <alignment horizontal="center"/>
    </xf>
    <xf numFmtId="0" fontId="24" fillId="0" borderId="0" xfId="0" applyFont="1" applyBorder="1" applyAlignment="1" applyProtection="1"/>
    <xf numFmtId="0" fontId="22" fillId="0" borderId="6" xfId="0" applyFont="1" applyBorder="1" applyAlignment="1" applyProtection="1"/>
    <xf numFmtId="0" fontId="0" fillId="0" borderId="0" xfId="0" applyAlignment="1" applyProtection="1"/>
    <xf numFmtId="0" fontId="24" fillId="0" borderId="0" xfId="0" applyFont="1" applyAlignment="1" applyProtection="1"/>
    <xf numFmtId="0" fontId="24" fillId="0" borderId="10" xfId="0" applyFont="1" applyBorder="1" applyAlignment="1" applyProtection="1">
      <alignment horizontal="center"/>
    </xf>
    <xf numFmtId="0" fontId="24" fillId="0" borderId="0" xfId="0" applyFont="1" applyBorder="1" applyAlignment="1" applyProtection="1">
      <alignment horizontal="center"/>
    </xf>
    <xf numFmtId="0" fontId="25" fillId="0" borderId="0" xfId="0" applyFont="1" applyAlignment="1" applyProtection="1"/>
    <xf numFmtId="0" fontId="2" fillId="0" borderId="0" xfId="0" applyFont="1" applyAlignment="1" applyProtection="1"/>
    <xf numFmtId="0" fontId="26" fillId="0" borderId="0" xfId="0" applyFont="1" applyBorder="1" applyProtection="1"/>
    <xf numFmtId="0" fontId="2" fillId="0" borderId="5" xfId="0" applyFont="1" applyBorder="1" applyProtection="1"/>
    <xf numFmtId="0" fontId="22" fillId="0" borderId="0" xfId="0" applyFont="1" applyBorder="1" applyProtection="1"/>
    <xf numFmtId="0" fontId="22" fillId="0" borderId="0" xfId="0" applyFont="1" applyProtection="1"/>
    <xf numFmtId="0" fontId="8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horizontal="center" wrapText="1"/>
    </xf>
    <xf numFmtId="0" fontId="29" fillId="0" borderId="0" xfId="0" applyFont="1" applyAlignment="1" applyProtection="1">
      <alignment horizontal="left"/>
    </xf>
    <xf numFmtId="3" fontId="30" fillId="0" borderId="8" xfId="0" applyNumberFormat="1" applyFont="1" applyBorder="1" applyAlignment="1" applyProtection="1">
      <alignment horizontal="center" wrapText="1"/>
    </xf>
    <xf numFmtId="0" fontId="27" fillId="0" borderId="0" xfId="0" applyFont="1" applyAlignment="1" applyProtection="1">
      <alignment horizontal="center" wrapText="1"/>
    </xf>
    <xf numFmtId="0" fontId="27" fillId="0" borderId="0" xfId="0" applyFont="1" applyAlignment="1" applyProtection="1">
      <alignment wrapText="1"/>
    </xf>
    <xf numFmtId="0" fontId="28" fillId="0" borderId="0" xfId="0" applyFont="1" applyAlignment="1" applyProtection="1">
      <alignment wrapText="1"/>
    </xf>
    <xf numFmtId="0" fontId="31" fillId="0" borderId="0" xfId="0" applyFont="1" applyProtection="1"/>
    <xf numFmtId="0" fontId="30" fillId="0" borderId="8" xfId="0" applyFont="1" applyBorder="1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32" fillId="0" borderId="0" xfId="0" applyFont="1" applyAlignment="1" applyProtection="1">
      <alignment horizontal="left"/>
    </xf>
    <xf numFmtId="0" fontId="11" fillId="0" borderId="0" xfId="2" applyFont="1" applyAlignment="1" applyProtection="1">
      <alignment wrapText="1"/>
    </xf>
    <xf numFmtId="0" fontId="10" fillId="0" borderId="0" xfId="2" applyFont="1" applyAlignment="1" applyProtection="1">
      <alignment wrapText="1"/>
    </xf>
    <xf numFmtId="0" fontId="12" fillId="0" borderId="0" xfId="2" applyFont="1" applyAlignment="1" applyProtection="1">
      <alignment horizontal="center" vertical="center" wrapText="1"/>
    </xf>
    <xf numFmtId="0" fontId="10" fillId="0" borderId="0" xfId="2" applyFont="1" applyAlignment="1" applyProtection="1">
      <alignment horizontal="center" wrapText="1"/>
    </xf>
    <xf numFmtId="0" fontId="10" fillId="0" borderId="11" xfId="2" applyFont="1" applyFill="1" applyBorder="1" applyAlignment="1" applyProtection="1">
      <alignment horizontal="center" vertical="center" wrapText="1"/>
    </xf>
    <xf numFmtId="0" fontId="10" fillId="0" borderId="12" xfId="2" applyFont="1" applyFill="1" applyBorder="1" applyAlignment="1" applyProtection="1">
      <alignment horizontal="center" vertical="center" wrapText="1"/>
    </xf>
    <xf numFmtId="0" fontId="10" fillId="0" borderId="13" xfId="2" applyFont="1" applyFill="1" applyBorder="1" applyAlignment="1" applyProtection="1">
      <alignment horizontal="center" vertical="center" wrapText="1"/>
    </xf>
    <xf numFmtId="0" fontId="10" fillId="0" borderId="14" xfId="2" applyFont="1" applyFill="1" applyBorder="1" applyAlignment="1" applyProtection="1">
      <alignment horizontal="center" vertical="center" wrapText="1"/>
    </xf>
    <xf numFmtId="0" fontId="10" fillId="0" borderId="0" xfId="2" applyFont="1" applyBorder="1" applyAlignment="1" applyProtection="1">
      <alignment horizontal="right" vertical="center" wrapText="1"/>
    </xf>
    <xf numFmtId="0" fontId="10" fillId="0" borderId="0" xfId="2" applyFont="1" applyBorder="1" applyAlignment="1" applyProtection="1">
      <alignment wrapText="1"/>
    </xf>
    <xf numFmtId="0" fontId="16" fillId="0" borderId="0" xfId="1" applyFont="1" applyAlignment="1" applyProtection="1">
      <alignment horizontal="center" vertical="center" wrapText="1"/>
    </xf>
    <xf numFmtId="0" fontId="10" fillId="0" borderId="0" xfId="2" applyFont="1" applyAlignment="1" applyProtection="1">
      <alignment horizontal="left" vertical="center"/>
    </xf>
    <xf numFmtId="0" fontId="10" fillId="0" borderId="0" xfId="2" applyFont="1" applyAlignment="1" applyProtection="1">
      <alignment horizontal="left" vertical="center" wrapText="1"/>
    </xf>
    <xf numFmtId="0" fontId="12" fillId="0" borderId="0" xfId="2" applyFont="1" applyAlignment="1" applyProtection="1">
      <alignment horizontal="left"/>
    </xf>
    <xf numFmtId="3" fontId="12" fillId="0" borderId="8" xfId="1" applyNumberFormat="1" applyFont="1" applyBorder="1" applyAlignment="1" applyProtection="1">
      <alignment horizontal="center" wrapText="1"/>
    </xf>
    <xf numFmtId="0" fontId="12" fillId="0" borderId="8" xfId="1" applyFont="1" applyBorder="1" applyAlignment="1" applyProtection="1">
      <alignment horizontal="center" wrapText="1"/>
    </xf>
    <xf numFmtId="0" fontId="17" fillId="0" borderId="0" xfId="2" applyFont="1" applyAlignment="1" applyProtection="1">
      <alignment horizontal="center" vertical="center" wrapText="1"/>
    </xf>
    <xf numFmtId="0" fontId="16" fillId="0" borderId="0" xfId="2" applyFont="1" applyAlignment="1" applyProtection="1">
      <alignment horizontal="center" vertical="center" wrapText="1"/>
    </xf>
    <xf numFmtId="0" fontId="18" fillId="0" borderId="0" xfId="2" applyFont="1" applyAlignment="1" applyProtection="1">
      <alignment horizontal="left" vertical="center"/>
    </xf>
    <xf numFmtId="0" fontId="18" fillId="0" borderId="0" xfId="2" applyFont="1" applyAlignment="1" applyProtection="1">
      <alignment vertical="center"/>
    </xf>
    <xf numFmtId="0" fontId="10" fillId="0" borderId="0" xfId="2" applyFont="1" applyAlignment="1" applyProtection="1"/>
    <xf numFmtId="0" fontId="18" fillId="0" borderId="0" xfId="2" applyFont="1" applyAlignment="1" applyProtection="1"/>
    <xf numFmtId="0" fontId="33" fillId="0" borderId="0" xfId="2" applyFont="1" applyAlignment="1" applyProtection="1">
      <alignment wrapText="1"/>
    </xf>
    <xf numFmtId="0" fontId="2" fillId="0" borderId="0" xfId="0" applyFont="1" applyProtection="1"/>
    <xf numFmtId="0" fontId="0" fillId="0" borderId="0" xfId="0" applyAlignment="1" applyProtection="1">
      <alignment wrapText="1"/>
    </xf>
    <xf numFmtId="0" fontId="12" fillId="0" borderId="15" xfId="0" applyFont="1" applyBorder="1" applyAlignment="1">
      <alignment horizontal="center" vertical="center" wrapText="1"/>
    </xf>
    <xf numFmtId="9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165" fontId="12" fillId="0" borderId="16" xfId="4" applyNumberFormat="1" applyFont="1" applyFill="1" applyBorder="1" applyAlignment="1">
      <alignment horizontal="left" vertical="center" wrapText="1"/>
    </xf>
    <xf numFmtId="0" fontId="12" fillId="0" borderId="17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left" vertical="center"/>
    </xf>
    <xf numFmtId="0" fontId="25" fillId="0" borderId="5" xfId="0" applyFont="1" applyBorder="1" applyProtection="1"/>
    <xf numFmtId="0" fontId="10" fillId="0" borderId="0" xfId="0" applyFont="1" applyAlignment="1"/>
    <xf numFmtId="0" fontId="10" fillId="0" borderId="0" xfId="0" applyFont="1" applyAlignment="1">
      <alignment wrapText="1"/>
    </xf>
    <xf numFmtId="0" fontId="0" fillId="0" borderId="5" xfId="0" applyBorder="1" applyProtection="1"/>
    <xf numFmtId="0" fontId="34" fillId="0" borderId="0" xfId="0" applyFont="1" applyAlignment="1" applyProtection="1">
      <alignment horizontal="center"/>
    </xf>
    <xf numFmtId="14" fontId="0" fillId="0" borderId="0" xfId="0" applyNumberFormat="1" applyProtection="1"/>
    <xf numFmtId="0" fontId="10" fillId="0" borderId="16" xfId="0" applyFont="1" applyFill="1" applyBorder="1" applyAlignment="1">
      <alignment horizontal="left" vertical="center" wrapText="1"/>
    </xf>
    <xf numFmtId="14" fontId="2" fillId="0" borderId="5" xfId="0" applyNumberFormat="1" applyFont="1" applyBorder="1" applyProtection="1"/>
    <xf numFmtId="1" fontId="24" fillId="0" borderId="1" xfId="0" applyNumberFormat="1" applyFont="1" applyBorder="1" applyAlignment="1" applyProtection="1">
      <alignment horizontal="center"/>
      <protection locked="0"/>
    </xf>
    <xf numFmtId="3" fontId="24" fillId="0" borderId="0" xfId="0" applyNumberFormat="1" applyFont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/>
      <protection locked="0"/>
    </xf>
    <xf numFmtId="14" fontId="0" fillId="2" borderId="11" xfId="0" applyNumberFormat="1" applyFill="1" applyBorder="1" applyAlignment="1" applyProtection="1">
      <alignment horizontal="center"/>
      <protection locked="0"/>
    </xf>
    <xf numFmtId="0" fontId="35" fillId="2" borderId="18" xfId="0" applyFont="1" applyFill="1" applyBorder="1" applyAlignment="1" applyProtection="1">
      <alignment horizontal="center" wrapText="1"/>
    </xf>
    <xf numFmtId="0" fontId="35" fillId="2" borderId="18" xfId="0" applyFont="1" applyFill="1" applyBorder="1" applyAlignment="1" applyProtection="1">
      <alignment horizontal="center" vertical="center"/>
    </xf>
    <xf numFmtId="0" fontId="35" fillId="2" borderId="19" xfId="0" applyFont="1" applyFill="1" applyBorder="1" applyAlignment="1" applyProtection="1">
      <alignment horizontal="center" vertical="center"/>
    </xf>
    <xf numFmtId="0" fontId="35" fillId="2" borderId="20" xfId="0" applyFont="1" applyFill="1" applyBorder="1" applyAlignment="1" applyProtection="1">
      <alignment horizontal="center" vertical="center" wrapText="1"/>
    </xf>
    <xf numFmtId="0" fontId="35" fillId="2" borderId="20" xfId="0" applyFont="1" applyFill="1" applyBorder="1" applyProtection="1"/>
    <xf numFmtId="0" fontId="5" fillId="2" borderId="21" xfId="0" applyFont="1" applyFill="1" applyBorder="1" applyProtection="1"/>
    <xf numFmtId="0" fontId="23" fillId="2" borderId="19" xfId="0" applyFont="1" applyFill="1" applyBorder="1" applyAlignment="1" applyProtection="1">
      <alignment horizontal="center" vertical="center"/>
    </xf>
    <xf numFmtId="0" fontId="35" fillId="2" borderId="20" xfId="0" applyFont="1" applyFill="1" applyBorder="1" applyAlignment="1" applyProtection="1">
      <alignment horizontal="center" vertical="center"/>
    </xf>
    <xf numFmtId="0" fontId="23" fillId="2" borderId="20" xfId="0" applyFont="1" applyFill="1" applyBorder="1" applyAlignment="1" applyProtection="1">
      <alignment horizontal="center" vertical="center"/>
    </xf>
    <xf numFmtId="0" fontId="23" fillId="2" borderId="21" xfId="0" applyFont="1" applyFill="1" applyBorder="1" applyAlignment="1" applyProtection="1">
      <alignment horizontal="center" vertical="center"/>
    </xf>
    <xf numFmtId="0" fontId="13" fillId="2" borderId="22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13" fillId="2" borderId="23" xfId="2" applyFont="1" applyFill="1" applyBorder="1" applyAlignment="1" applyProtection="1">
      <alignment horizontal="center" vertical="center" wrapText="1"/>
    </xf>
    <xf numFmtId="0" fontId="13" fillId="2" borderId="24" xfId="2" applyFont="1" applyFill="1" applyBorder="1" applyAlignment="1" applyProtection="1">
      <alignment horizontal="center" vertical="center" wrapText="1"/>
    </xf>
    <xf numFmtId="0" fontId="14" fillId="2" borderId="6" xfId="2" applyFont="1" applyFill="1" applyBorder="1" applyAlignment="1" applyProtection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3" fontId="14" fillId="2" borderId="6" xfId="2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 wrapText="1"/>
    </xf>
    <xf numFmtId="0" fontId="10" fillId="0" borderId="26" xfId="2" applyFont="1" applyFill="1" applyBorder="1" applyAlignment="1" applyProtection="1">
      <alignment horizontal="center" vertical="center" wrapText="1"/>
    </xf>
    <xf numFmtId="0" fontId="10" fillId="0" borderId="27" xfId="2" applyFont="1" applyFill="1" applyBorder="1" applyAlignment="1" applyProtection="1">
      <alignment horizontal="center" vertical="center" wrapText="1"/>
    </xf>
    <xf numFmtId="165" fontId="12" fillId="0" borderId="11" xfId="4" applyNumberFormat="1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vertical="center" wrapText="1"/>
    </xf>
    <xf numFmtId="0" fontId="24" fillId="0" borderId="0" xfId="0" applyFont="1" applyAlignment="1" applyProtection="1">
      <alignment horizontal="center"/>
    </xf>
    <xf numFmtId="0" fontId="36" fillId="0" borderId="0" xfId="0" applyFont="1" applyProtection="1"/>
    <xf numFmtId="14" fontId="7" fillId="0" borderId="0" xfId="0" applyNumberFormat="1" applyFont="1" applyAlignment="1" applyProtection="1">
      <alignment horizontal="center"/>
    </xf>
    <xf numFmtId="165" fontId="24" fillId="0" borderId="1" xfId="0" applyNumberFormat="1" applyFont="1" applyBorder="1" applyAlignment="1" applyProtection="1">
      <alignment horizontal="center" vertical="center"/>
    </xf>
    <xf numFmtId="3" fontId="24" fillId="0" borderId="0" xfId="0" applyNumberFormat="1" applyFont="1" applyProtection="1"/>
    <xf numFmtId="165" fontId="24" fillId="0" borderId="1" xfId="3" applyNumberFormat="1" applyFont="1" applyBorder="1" applyAlignment="1" applyProtection="1">
      <alignment horizontal="center" vertical="center"/>
      <protection locked="0"/>
    </xf>
    <xf numFmtId="1" fontId="24" fillId="0" borderId="0" xfId="0" applyNumberFormat="1" applyFont="1" applyBorder="1" applyAlignment="1" applyProtection="1">
      <alignment horizontal="center" vertical="center"/>
    </xf>
    <xf numFmtId="167" fontId="24" fillId="0" borderId="1" xfId="0" applyNumberFormat="1" applyFont="1" applyBorder="1" applyAlignment="1" applyProtection="1">
      <alignment horizontal="center" vertical="center"/>
    </xf>
    <xf numFmtId="0" fontId="14" fillId="2" borderId="0" xfId="0" applyFont="1" applyFill="1" applyBorder="1" applyAlignment="1">
      <alignment horizontal="center" vertical="center" wrapText="1"/>
    </xf>
    <xf numFmtId="1" fontId="24" fillId="0" borderId="1" xfId="0" applyNumberFormat="1" applyFont="1" applyBorder="1" applyAlignment="1" applyProtection="1">
      <alignment horizontal="center"/>
    </xf>
    <xf numFmtId="0" fontId="2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 vertical="top" wrapText="1"/>
    </xf>
    <xf numFmtId="0" fontId="0" fillId="0" borderId="0" xfId="0" applyAlignment="1" applyProtection="1">
      <alignment horizontal="left" vertical="top"/>
    </xf>
    <xf numFmtId="0" fontId="34" fillId="0" borderId="0" xfId="0" applyFont="1" applyAlignment="1" applyProtection="1">
      <alignment horizontal="center"/>
    </xf>
    <xf numFmtId="0" fontId="0" fillId="0" borderId="0" xfId="0" applyAlignment="1" applyProtection="1">
      <alignment horizontal="left" wrapText="1"/>
    </xf>
    <xf numFmtId="0" fontId="0" fillId="0" borderId="0" xfId="0" applyAlignment="1" applyProtection="1">
      <alignment horizontal="left"/>
    </xf>
    <xf numFmtId="0" fontId="0" fillId="0" borderId="0" xfId="0" applyFill="1" applyBorder="1" applyAlignment="1" applyProtection="1">
      <alignment horizontal="left" wrapText="1"/>
    </xf>
    <xf numFmtId="0" fontId="0" fillId="0" borderId="0" xfId="0" applyFill="1" applyBorder="1" applyAlignment="1" applyProtection="1">
      <alignment horizontal="left"/>
    </xf>
    <xf numFmtId="0" fontId="37" fillId="0" borderId="28" xfId="0" applyFont="1" applyBorder="1" applyAlignment="1" applyProtection="1">
      <alignment horizontal="center" vertical="center"/>
    </xf>
    <xf numFmtId="0" fontId="37" fillId="0" borderId="29" xfId="0" applyFont="1" applyBorder="1" applyAlignment="1" applyProtection="1">
      <alignment horizontal="center" vertical="center"/>
    </xf>
    <xf numFmtId="0" fontId="37" fillId="0" borderId="30" xfId="0" applyFont="1" applyBorder="1" applyAlignment="1" applyProtection="1">
      <alignment horizontal="center" vertical="center"/>
    </xf>
    <xf numFmtId="0" fontId="23" fillId="0" borderId="28" xfId="0" applyFont="1" applyBorder="1" applyAlignment="1" applyProtection="1">
      <alignment horizontal="center" vertical="center"/>
    </xf>
    <xf numFmtId="0" fontId="23" fillId="0" borderId="29" xfId="0" applyFont="1" applyBorder="1" applyAlignment="1" applyProtection="1">
      <alignment horizontal="center" vertical="center"/>
    </xf>
    <xf numFmtId="0" fontId="23" fillId="0" borderId="30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left" vertical="center" wrapText="1" indent="1"/>
    </xf>
    <xf numFmtId="0" fontId="24" fillId="0" borderId="29" xfId="0" applyFont="1" applyBorder="1" applyAlignment="1" applyProtection="1">
      <alignment horizontal="left" vertical="center" wrapText="1" indent="1"/>
    </xf>
    <xf numFmtId="0" fontId="24" fillId="0" borderId="30" xfId="0" applyFont="1" applyBorder="1" applyAlignment="1" applyProtection="1">
      <alignment horizontal="left" vertical="center" wrapText="1" indent="1"/>
    </xf>
    <xf numFmtId="0" fontId="7" fillId="0" borderId="28" xfId="0" applyFont="1" applyBorder="1" applyAlignment="1" applyProtection="1">
      <alignment horizontal="left" vertical="center" wrapText="1" indent="1"/>
    </xf>
    <xf numFmtId="0" fontId="7" fillId="0" borderId="29" xfId="0" applyFont="1" applyBorder="1" applyAlignment="1" applyProtection="1">
      <alignment horizontal="left" vertical="center" wrapText="1" indent="1"/>
    </xf>
    <xf numFmtId="0" fontId="7" fillId="0" borderId="30" xfId="0" applyFont="1" applyBorder="1" applyAlignment="1" applyProtection="1">
      <alignment horizontal="left" vertical="center" wrapText="1" indent="1"/>
    </xf>
    <xf numFmtId="0" fontId="38" fillId="0" borderId="0" xfId="0" applyFont="1" applyAlignment="1" applyProtection="1">
      <alignment horizontal="center"/>
    </xf>
    <xf numFmtId="166" fontId="37" fillId="0" borderId="0" xfId="0" applyNumberFormat="1" applyFont="1" applyAlignment="1" applyProtection="1">
      <alignment horizontal="center"/>
    </xf>
    <xf numFmtId="0" fontId="2" fillId="0" borderId="28" xfId="0" applyFont="1" applyBorder="1" applyAlignment="1" applyProtection="1">
      <alignment horizontal="left" vertical="center" wrapText="1" indent="1"/>
    </xf>
    <xf numFmtId="0" fontId="5" fillId="0" borderId="28" xfId="0" applyFont="1" applyBorder="1" applyAlignment="1" applyProtection="1">
      <alignment horizontal="left" vertical="center" wrapText="1" indent="1"/>
    </xf>
    <xf numFmtId="0" fontId="2" fillId="0" borderId="29" xfId="0" applyFont="1" applyBorder="1" applyAlignment="1" applyProtection="1">
      <alignment horizontal="left" vertical="center" wrapText="1" indent="1"/>
    </xf>
    <xf numFmtId="0" fontId="2" fillId="0" borderId="30" xfId="0" applyFont="1" applyBorder="1" applyAlignment="1" applyProtection="1">
      <alignment horizontal="left" vertical="center" wrapText="1" indent="1"/>
    </xf>
    <xf numFmtId="0" fontId="39" fillId="0" borderId="0" xfId="2" applyFont="1" applyAlignment="1" applyProtection="1">
      <alignment horizontal="center" wrapText="1"/>
    </xf>
    <xf numFmtId="0" fontId="40" fillId="0" borderId="0" xfId="2" applyFont="1" applyAlignment="1" applyProtection="1">
      <alignment horizontal="center" wrapText="1"/>
    </xf>
    <xf numFmtId="0" fontId="13" fillId="2" borderId="31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0" xfId="2" applyFont="1" applyFill="1" applyBorder="1" applyAlignment="1" applyProtection="1">
      <alignment horizontal="center" vertical="center" wrapText="1"/>
    </xf>
    <xf numFmtId="0" fontId="41" fillId="0" borderId="8" xfId="2" applyFont="1" applyBorder="1" applyAlignment="1" applyProtection="1">
      <alignment horizontal="center" vertical="top" wrapText="1"/>
    </xf>
    <xf numFmtId="0" fontId="15" fillId="2" borderId="0" xfId="0" applyFont="1" applyFill="1" applyBorder="1" applyAlignment="1">
      <alignment horizontal="center" vertical="center" wrapText="1"/>
    </xf>
  </cellXfs>
  <cellStyles count="5">
    <cellStyle name="Normal" xfId="0" builtinId="0"/>
    <cellStyle name="Normal 2" xfId="1" xr:uid="{00000000-0005-0000-0000-000001000000}"/>
    <cellStyle name="Normal 3" xfId="2" xr:uid="{00000000-0005-0000-0000-000002000000}"/>
    <cellStyle name="Percent" xfId="3" builtinId="5"/>
    <cellStyle name="Percent 2" xfId="4" xr:uid="{00000000-0005-0000-0000-000004000000}"/>
  </cellStyles>
  <dxfs count="2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N58" lockText="1"/>
</file>

<file path=xl/ctrlProps/ctrlProp2.xml><?xml version="1.0" encoding="utf-8"?>
<formControlPr xmlns="http://schemas.microsoft.com/office/spreadsheetml/2009/9/main" objectType="CheckBox" fmlaLink="$N59" lockText="1"/>
</file>

<file path=xl/ctrlProps/ctrlProp3.xml><?xml version="1.0" encoding="utf-8"?>
<formControlPr xmlns="http://schemas.microsoft.com/office/spreadsheetml/2009/9/main" objectType="CheckBox" fmlaLink="$N65" lockText="1"/>
</file>

<file path=xl/ctrlProps/ctrlProp4.xml><?xml version="1.0" encoding="utf-8"?>
<formControlPr xmlns="http://schemas.microsoft.com/office/spreadsheetml/2009/9/main" objectType="CheckBox" fmlaLink="$N39" lockText="1"/>
</file>

<file path=xl/ctrlProps/ctrlProp5.xml><?xml version="1.0" encoding="utf-8"?>
<formControlPr xmlns="http://schemas.microsoft.com/office/spreadsheetml/2009/9/main" objectType="CheckBox" fmlaLink="$N16" lockText="1"/>
</file>

<file path=xl/ctrlProps/ctrlProp6.xml><?xml version="1.0" encoding="utf-8"?>
<formControlPr xmlns="http://schemas.microsoft.com/office/spreadsheetml/2009/9/main" objectType="CheckBox" fmlaLink="$N60" lockText="1"/>
</file>

<file path=xl/ctrlProps/ctrlProp7.xml><?xml version="1.0" encoding="utf-8"?>
<formControlPr xmlns="http://schemas.microsoft.com/office/spreadsheetml/2009/9/main" objectType="CheckBox" fmlaLink="$N66" lockText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57</xdr:row>
          <xdr:rowOff>9525</xdr:rowOff>
        </xdr:from>
        <xdr:to>
          <xdr:col>3</xdr:col>
          <xdr:colOff>514350</xdr:colOff>
          <xdr:row>58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1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58</xdr:row>
          <xdr:rowOff>9525</xdr:rowOff>
        </xdr:from>
        <xdr:to>
          <xdr:col>3</xdr:col>
          <xdr:colOff>514350</xdr:colOff>
          <xdr:row>59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1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64</xdr:row>
          <xdr:rowOff>9525</xdr:rowOff>
        </xdr:from>
        <xdr:to>
          <xdr:col>3</xdr:col>
          <xdr:colOff>514350</xdr:colOff>
          <xdr:row>65</xdr:row>
          <xdr:rowOff>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1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38</xdr:row>
          <xdr:rowOff>9525</xdr:rowOff>
        </xdr:from>
        <xdr:to>
          <xdr:col>3</xdr:col>
          <xdr:colOff>514350</xdr:colOff>
          <xdr:row>39</xdr:row>
          <xdr:rowOff>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1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16</xdr:row>
          <xdr:rowOff>76200</xdr:rowOff>
        </xdr:from>
        <xdr:to>
          <xdr:col>5</xdr:col>
          <xdr:colOff>190500</xdr:colOff>
          <xdr:row>18</xdr:row>
          <xdr:rowOff>19050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1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59</xdr:row>
          <xdr:rowOff>9525</xdr:rowOff>
        </xdr:from>
        <xdr:to>
          <xdr:col>3</xdr:col>
          <xdr:colOff>514350</xdr:colOff>
          <xdr:row>60</xdr:row>
          <xdr:rowOff>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1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65</xdr:row>
          <xdr:rowOff>19050</xdr:rowOff>
        </xdr:from>
        <xdr:to>
          <xdr:col>3</xdr:col>
          <xdr:colOff>514350</xdr:colOff>
          <xdr:row>66</xdr:row>
          <xdr:rowOff>9525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1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B1:G24"/>
  <sheetViews>
    <sheetView showGridLines="0" tabSelected="1" workbookViewId="0">
      <selection activeCell="C5" sqref="C5"/>
    </sheetView>
  </sheetViews>
  <sheetFormatPr defaultColWidth="9" defaultRowHeight="15" x14ac:dyDescent="0.25"/>
  <cols>
    <col min="1" max="1" width="1.28515625" style="4" customWidth="1"/>
    <col min="2" max="2" width="24.28515625" style="4" customWidth="1"/>
    <col min="3" max="3" width="27.28515625" style="4" customWidth="1"/>
    <col min="4" max="4" width="39.28515625" style="4" customWidth="1"/>
    <col min="5" max="5" width="9.28515625" style="4" hidden="1" customWidth="1"/>
    <col min="6" max="6" width="15.5703125" style="4" hidden="1" customWidth="1"/>
    <col min="7" max="7" width="11.28515625" style="4" customWidth="1"/>
    <col min="8" max="16384" width="9" style="4"/>
  </cols>
  <sheetData>
    <row r="1" spans="2:6" ht="18.75" x14ac:dyDescent="0.3">
      <c r="B1" s="127" t="s">
        <v>141</v>
      </c>
      <c r="C1" s="127"/>
      <c r="D1" s="127"/>
      <c r="E1" s="4" t="s">
        <v>96</v>
      </c>
    </row>
    <row r="2" spans="2:6" ht="18.75" x14ac:dyDescent="0.3">
      <c r="B2" s="82"/>
      <c r="C2" s="82"/>
      <c r="D2" s="82"/>
      <c r="E2" s="4" t="s">
        <v>97</v>
      </c>
      <c r="F2" s="83">
        <v>44227</v>
      </c>
    </row>
    <row r="3" spans="2:6" ht="18.75" x14ac:dyDescent="0.3">
      <c r="B3" s="45" t="s">
        <v>48</v>
      </c>
      <c r="C3" s="82"/>
      <c r="D3" s="82"/>
      <c r="F3" s="83">
        <v>44255</v>
      </c>
    </row>
    <row r="4" spans="2:6" ht="9.6" customHeight="1" x14ac:dyDescent="0.25">
      <c r="F4" s="83">
        <v>44286</v>
      </c>
    </row>
    <row r="5" spans="2:6" ht="14.25" customHeight="1" x14ac:dyDescent="0.25">
      <c r="B5" s="4" t="s">
        <v>136</v>
      </c>
      <c r="C5" s="88"/>
      <c r="F5" s="83">
        <v>44316</v>
      </c>
    </row>
    <row r="6" spans="2:6" ht="9.6" customHeight="1" x14ac:dyDescent="0.25">
      <c r="F6" s="83">
        <v>44347</v>
      </c>
    </row>
    <row r="7" spans="2:6" x14ac:dyDescent="0.25">
      <c r="B7" s="4" t="s">
        <v>49</v>
      </c>
      <c r="C7" s="88"/>
      <c r="D7" s="44"/>
      <c r="F7" s="83">
        <v>44377</v>
      </c>
    </row>
    <row r="8" spans="2:6" ht="9.6" customHeight="1" x14ac:dyDescent="0.25">
      <c r="C8" s="44"/>
      <c r="D8" s="44"/>
      <c r="F8" s="83">
        <v>44408</v>
      </c>
    </row>
    <row r="9" spans="2:6" x14ac:dyDescent="0.25">
      <c r="B9" s="4" t="s">
        <v>18</v>
      </c>
      <c r="C9" s="88"/>
      <c r="D9" s="44"/>
      <c r="F9" s="83">
        <v>44439</v>
      </c>
    </row>
    <row r="10" spans="2:6" ht="9.6" customHeight="1" x14ac:dyDescent="0.25">
      <c r="D10" s="44"/>
      <c r="F10" s="83">
        <v>44469</v>
      </c>
    </row>
    <row r="11" spans="2:6" x14ac:dyDescent="0.25">
      <c r="B11" s="4" t="s">
        <v>55</v>
      </c>
      <c r="C11" s="89"/>
      <c r="D11" s="44"/>
      <c r="F11" s="83">
        <v>44500</v>
      </c>
    </row>
    <row r="12" spans="2:6" ht="9.6" customHeight="1" x14ac:dyDescent="0.25">
      <c r="C12" s="44"/>
      <c r="D12" s="44"/>
      <c r="F12" s="83">
        <v>44530</v>
      </c>
    </row>
    <row r="13" spans="2:6" x14ac:dyDescent="0.25">
      <c r="B13" s="4" t="s">
        <v>19</v>
      </c>
      <c r="C13" s="89"/>
      <c r="D13" s="44"/>
      <c r="F13" s="83">
        <v>44561</v>
      </c>
    </row>
    <row r="14" spans="2:6" ht="27.95" customHeight="1" x14ac:dyDescent="0.25"/>
    <row r="15" spans="2:6" ht="15.75" x14ac:dyDescent="0.25">
      <c r="B15" s="45" t="s">
        <v>42</v>
      </c>
    </row>
    <row r="16" spans="2:6" ht="9.6" customHeight="1" x14ac:dyDescent="0.25"/>
    <row r="17" spans="2:7" ht="14.25" customHeight="1" x14ac:dyDescent="0.25">
      <c r="B17" s="128" t="s">
        <v>138</v>
      </c>
      <c r="C17" s="129"/>
      <c r="D17" s="129"/>
      <c r="G17" s="70"/>
    </row>
    <row r="18" spans="2:7" ht="22.9" customHeight="1" x14ac:dyDescent="0.25">
      <c r="B18" s="129" t="s">
        <v>43</v>
      </c>
      <c r="C18" s="129"/>
      <c r="D18" s="129"/>
    </row>
    <row r="19" spans="2:7" ht="22.5" customHeight="1" x14ac:dyDescent="0.25">
      <c r="B19" s="130" t="s">
        <v>50</v>
      </c>
      <c r="C19" s="131"/>
      <c r="D19" s="131"/>
    </row>
    <row r="20" spans="2:7" ht="34.700000000000003" customHeight="1" x14ac:dyDescent="0.25">
      <c r="B20" s="130" t="s">
        <v>139</v>
      </c>
      <c r="C20" s="130"/>
      <c r="D20" s="130"/>
    </row>
    <row r="21" spans="2:7" ht="22.9" customHeight="1" x14ac:dyDescent="0.25">
      <c r="B21" s="129" t="s">
        <v>46</v>
      </c>
      <c r="C21" s="129"/>
      <c r="D21" s="129"/>
    </row>
    <row r="23" spans="2:7" ht="9.6" customHeight="1" x14ac:dyDescent="0.25"/>
    <row r="24" spans="2:7" ht="70.150000000000006" customHeight="1" x14ac:dyDescent="0.25">
      <c r="B24" s="125" t="s">
        <v>137</v>
      </c>
      <c r="C24" s="126"/>
      <c r="D24" s="126"/>
    </row>
  </sheetData>
  <sheetProtection algorithmName="SHA-512" hashValue="SQgXvLA5hyrirE/JUieCRulirikuiBInDioDvdM8ovYyDrb7LEjtzxVt95H2LAE+CYo8gEur/Wwal4vY0bIt2A==" saltValue="77jN/6qmoNCpqzvKe732QA==" spinCount="100000" sheet="1" selectLockedCells="1"/>
  <mergeCells count="7">
    <mergeCell ref="B24:D24"/>
    <mergeCell ref="B1:D1"/>
    <mergeCell ref="B17:D17"/>
    <mergeCell ref="B18:D18"/>
    <mergeCell ref="B19:D19"/>
    <mergeCell ref="B20:D20"/>
    <mergeCell ref="B21:D21"/>
  </mergeCells>
  <dataValidations count="4">
    <dataValidation type="whole" allowBlank="1" showInputMessage="1" showErrorMessage="1" sqref="C7" xr:uid="{00000000-0002-0000-0000-000000000000}">
      <formula1>1</formula1>
      <formula2>9999</formula2>
    </dataValidation>
    <dataValidation type="textLength" allowBlank="1" showInputMessage="1" showErrorMessage="1" sqref="C9" xr:uid="{00000000-0002-0000-0000-000001000000}">
      <formula1>0</formula1>
      <formula2>40</formula2>
    </dataValidation>
    <dataValidation type="list" allowBlank="1" showInputMessage="1" showErrorMessage="1" sqref="C5" xr:uid="{00000000-0002-0000-0000-000002000000}">
      <formula1>$E1:$E$2</formula1>
    </dataValidation>
    <dataValidation type="list" allowBlank="1" showErrorMessage="1" sqref="C11" xr:uid="{00000000-0002-0000-0000-000003000000}">
      <formula1>$F$1:$F$13</formula1>
    </dataValidation>
  </dataValidations>
  <pageMargins left="0.7" right="0.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N75"/>
  <sheetViews>
    <sheetView showGridLines="0" workbookViewId="0">
      <selection activeCell="D7" sqref="D7"/>
    </sheetView>
  </sheetViews>
  <sheetFormatPr defaultColWidth="9" defaultRowHeight="15" x14ac:dyDescent="0.25"/>
  <cols>
    <col min="1" max="1" width="4.28515625" style="4" customWidth="1"/>
    <col min="2" max="2" width="21.28515625" style="4" customWidth="1"/>
    <col min="3" max="3" width="60.140625" style="4" customWidth="1"/>
    <col min="4" max="4" width="9.140625" style="4" customWidth="1"/>
    <col min="5" max="5" width="1.7109375" style="4" customWidth="1"/>
    <col min="6" max="6" width="9.140625" style="4" customWidth="1"/>
    <col min="7" max="7" width="1.7109375" style="3" customWidth="1"/>
    <col min="8" max="10" width="8.7109375" style="4" customWidth="1"/>
    <col min="11" max="11" width="8.7109375" style="5" hidden="1" customWidth="1"/>
    <col min="12" max="13" width="8.7109375" style="6" hidden="1" customWidth="1"/>
    <col min="14" max="14" width="8.7109375" style="114" hidden="1" customWidth="1"/>
    <col min="15" max="15" width="8.7109375" style="4" customWidth="1"/>
    <col min="16" max="16384" width="9" style="4"/>
  </cols>
  <sheetData>
    <row r="1" spans="1:14" ht="15.75" x14ac:dyDescent="0.25">
      <c r="A1" s="144" t="str">
        <f>"2021 Journey to Excellence - "&amp;'Setup &amp; Instructions'!C5&amp;" "&amp;'Setup &amp; Instructions'!C7&amp;" - "&amp;'Setup &amp; Instructions'!C9&amp;" District"</f>
        <v>2021 Journey to Excellence -   -  District</v>
      </c>
      <c r="B1" s="144"/>
      <c r="C1" s="144"/>
      <c r="D1" s="144"/>
      <c r="E1" s="144"/>
      <c r="F1" s="144"/>
      <c r="G1" s="144"/>
      <c r="H1" s="144"/>
      <c r="I1" s="144"/>
      <c r="J1" s="144"/>
      <c r="L1" s="6">
        <f>'Setup &amp; Instructions'!C5</f>
        <v>0</v>
      </c>
    </row>
    <row r="2" spans="1:14" s="6" customFormat="1" ht="13.7" customHeight="1" x14ac:dyDescent="0.2">
      <c r="A2" s="145" t="str">
        <f>IF('Setup &amp; Instructions'!C13="","",'Setup &amp; Instructions'!C13)</f>
        <v/>
      </c>
      <c r="B2" s="145"/>
      <c r="C2" s="145"/>
      <c r="D2" s="145"/>
      <c r="E2" s="145"/>
      <c r="F2" s="145"/>
      <c r="G2" s="145"/>
      <c r="H2" s="145"/>
      <c r="I2" s="145"/>
      <c r="J2" s="145"/>
      <c r="K2" s="5"/>
      <c r="N2" s="114"/>
    </row>
    <row r="3" spans="1:14" ht="10.15" customHeight="1" thickBot="1" x14ac:dyDescent="0.3">
      <c r="A3" s="7"/>
    </row>
    <row r="4" spans="1:14" ht="27.95" customHeight="1" thickBot="1" x14ac:dyDescent="0.3">
      <c r="A4" s="90" t="s">
        <v>4</v>
      </c>
      <c r="B4" s="91" t="s">
        <v>0</v>
      </c>
      <c r="C4" s="92" t="s">
        <v>5</v>
      </c>
      <c r="D4" s="93" t="s">
        <v>7</v>
      </c>
      <c r="E4" s="94"/>
      <c r="F4" s="93" t="s">
        <v>6</v>
      </c>
      <c r="G4" s="95"/>
      <c r="H4" s="90" t="s">
        <v>1</v>
      </c>
      <c r="I4" s="90" t="s">
        <v>2</v>
      </c>
      <c r="J4" s="90" t="s">
        <v>3</v>
      </c>
    </row>
    <row r="5" spans="1:14" ht="15" customHeight="1" thickBot="1" x14ac:dyDescent="0.3">
      <c r="A5" s="96"/>
      <c r="B5" s="97" t="s">
        <v>59</v>
      </c>
      <c r="C5" s="98"/>
      <c r="D5" s="98"/>
      <c r="E5" s="98"/>
      <c r="F5" s="98"/>
      <c r="G5" s="98"/>
      <c r="H5" s="98"/>
      <c r="I5" s="98"/>
      <c r="J5" s="99"/>
    </row>
    <row r="6" spans="1:14" ht="6.75" customHeight="1" x14ac:dyDescent="0.25">
      <c r="A6" s="132">
        <v>1</v>
      </c>
      <c r="B6" s="141" t="s">
        <v>146</v>
      </c>
      <c r="C6" s="8"/>
      <c r="D6" s="9"/>
      <c r="E6" s="9"/>
      <c r="F6" s="9"/>
      <c r="G6" s="10"/>
      <c r="H6" s="135" t="str">
        <f>IF(K10=1,K7,IF(K10=101,K7,""))</f>
        <v/>
      </c>
      <c r="I6" s="135" t="str">
        <f>IF(K10=11,L7,"")</f>
        <v/>
      </c>
      <c r="J6" s="135" t="str">
        <f>IF(K10=111,M7,"")</f>
        <v/>
      </c>
    </row>
    <row r="7" spans="1:14" ht="15" customHeight="1" x14ac:dyDescent="0.25">
      <c r="A7" s="133"/>
      <c r="B7" s="142"/>
      <c r="C7" s="11" t="s">
        <v>98</v>
      </c>
      <c r="D7" s="1"/>
      <c r="E7" s="12"/>
      <c r="F7" s="12"/>
      <c r="G7" s="13"/>
      <c r="H7" s="136"/>
      <c r="I7" s="136"/>
      <c r="J7" s="136"/>
      <c r="K7" s="5">
        <v>100</v>
      </c>
      <c r="L7" s="6">
        <v>200</v>
      </c>
      <c r="M7" s="6">
        <v>300</v>
      </c>
    </row>
    <row r="8" spans="1:14" ht="15" customHeight="1" x14ac:dyDescent="0.25">
      <c r="A8" s="133"/>
      <c r="B8" s="142"/>
      <c r="C8" s="11" t="s">
        <v>9</v>
      </c>
      <c r="D8" s="1"/>
      <c r="E8" s="12"/>
      <c r="F8" s="12"/>
      <c r="G8" s="13"/>
      <c r="H8" s="136"/>
      <c r="I8" s="136"/>
      <c r="J8" s="136"/>
      <c r="K8" s="5">
        <v>2</v>
      </c>
      <c r="L8" s="6">
        <v>4</v>
      </c>
      <c r="M8" s="5">
        <v>6</v>
      </c>
    </row>
    <row r="9" spans="1:14" ht="15" customHeight="1" x14ac:dyDescent="0.25">
      <c r="A9" s="133"/>
      <c r="B9" s="142"/>
      <c r="C9" s="11" t="s">
        <v>10</v>
      </c>
      <c r="D9" s="1"/>
      <c r="E9" s="12"/>
      <c r="F9" s="12"/>
      <c r="G9" s="13"/>
      <c r="H9" s="136"/>
      <c r="I9" s="136"/>
      <c r="J9" s="136"/>
    </row>
    <row r="10" spans="1:14" ht="15" customHeight="1" x14ac:dyDescent="0.25">
      <c r="A10" s="133"/>
      <c r="B10" s="142"/>
      <c r="C10" s="11" t="s">
        <v>11</v>
      </c>
      <c r="D10" s="1"/>
      <c r="E10" s="12"/>
      <c r="F10" s="12"/>
      <c r="G10" s="13"/>
      <c r="H10" s="136"/>
      <c r="I10" s="136"/>
      <c r="J10" s="136"/>
      <c r="K10" s="5">
        <f>IF(D7="",0,IF(F14&lt;K8,0,1)+IF(F14&gt;=L8,10,0)+IF(F14&gt;=M8,100,0))</f>
        <v>0</v>
      </c>
    </row>
    <row r="11" spans="1:14" ht="15" customHeight="1" x14ac:dyDescent="0.25">
      <c r="A11" s="133"/>
      <c r="B11" s="142"/>
      <c r="C11" s="11" t="s">
        <v>12</v>
      </c>
      <c r="D11" s="1"/>
      <c r="E11" s="12"/>
      <c r="F11" s="12"/>
      <c r="G11" s="13"/>
      <c r="H11" s="136"/>
      <c r="I11" s="136"/>
      <c r="J11" s="136"/>
    </row>
    <row r="12" spans="1:14" ht="15" customHeight="1" x14ac:dyDescent="0.25">
      <c r="A12" s="133"/>
      <c r="B12" s="142"/>
      <c r="C12" s="11" t="s">
        <v>13</v>
      </c>
      <c r="D12" s="1"/>
      <c r="E12" s="12"/>
      <c r="F12" s="12"/>
      <c r="G12" s="13"/>
      <c r="H12" s="136"/>
      <c r="I12" s="136"/>
      <c r="J12" s="136"/>
    </row>
    <row r="13" spans="1:14" ht="15" customHeight="1" x14ac:dyDescent="0.25">
      <c r="A13" s="133"/>
      <c r="B13" s="142"/>
      <c r="C13" s="11" t="s">
        <v>14</v>
      </c>
      <c r="D13" s="1"/>
      <c r="E13" s="12"/>
      <c r="F13" s="12"/>
      <c r="G13" s="13"/>
      <c r="H13" s="136"/>
      <c r="I13" s="136"/>
      <c r="J13" s="136"/>
    </row>
    <row r="14" spans="1:14" ht="15" customHeight="1" x14ac:dyDescent="0.25">
      <c r="A14" s="133"/>
      <c r="B14" s="142"/>
      <c r="C14" s="11" t="s">
        <v>8</v>
      </c>
      <c r="D14" s="14"/>
      <c r="E14" s="12"/>
      <c r="F14" s="15">
        <f>IF(D8="",0,1)+IF(D9="",0,1)+IF(D10="",0,1)+IF(D11="",0,1)+IF(D12="",0,1)+IF(D13="",0,1)</f>
        <v>0</v>
      </c>
      <c r="G14" s="13"/>
      <c r="H14" s="136"/>
      <c r="I14" s="136"/>
      <c r="J14" s="136"/>
    </row>
    <row r="15" spans="1:14" ht="6.75" customHeight="1" thickBot="1" x14ac:dyDescent="0.3">
      <c r="A15" s="134"/>
      <c r="B15" s="143"/>
      <c r="C15" s="16"/>
      <c r="D15" s="17"/>
      <c r="E15" s="17"/>
      <c r="F15" s="17"/>
      <c r="G15" s="18"/>
      <c r="H15" s="137"/>
      <c r="I15" s="137"/>
      <c r="J15" s="137"/>
    </row>
    <row r="16" spans="1:14" ht="15" customHeight="1" thickBot="1" x14ac:dyDescent="0.3">
      <c r="A16" s="96"/>
      <c r="B16" s="97" t="s">
        <v>15</v>
      </c>
      <c r="C16" s="98"/>
      <c r="D16" s="98"/>
      <c r="E16" s="98"/>
      <c r="F16" s="98"/>
      <c r="G16" s="98"/>
      <c r="H16" s="98"/>
      <c r="I16" s="98"/>
      <c r="J16" s="99"/>
      <c r="N16" s="124" t="b">
        <v>0</v>
      </c>
    </row>
    <row r="17" spans="1:14" ht="6.75" customHeight="1" x14ac:dyDescent="0.25">
      <c r="A17" s="132">
        <v>2</v>
      </c>
      <c r="B17" s="141" t="s">
        <v>147</v>
      </c>
      <c r="C17" s="8"/>
      <c r="D17" s="9"/>
      <c r="E17" s="9"/>
      <c r="F17" s="9"/>
      <c r="G17" s="10"/>
      <c r="H17" s="135" t="str">
        <f>IF(K21=1,K18,"")</f>
        <v/>
      </c>
      <c r="I17" s="135" t="str">
        <f>IF(K21=11,L18,"")</f>
        <v/>
      </c>
      <c r="J17" s="135" t="str">
        <f>IF(K21&gt;=101,M18,"")</f>
        <v/>
      </c>
    </row>
    <row r="18" spans="1:14" ht="15" customHeight="1" x14ac:dyDescent="0.25">
      <c r="A18" s="133"/>
      <c r="B18" s="142"/>
      <c r="C18" s="11" t="s">
        <v>106</v>
      </c>
      <c r="D18" s="12"/>
      <c r="E18" s="19"/>
      <c r="F18" s="19"/>
      <c r="G18" s="20"/>
      <c r="H18" s="136"/>
      <c r="I18" s="136"/>
      <c r="J18" s="136"/>
      <c r="K18" s="5">
        <v>100</v>
      </c>
      <c r="L18" s="6">
        <v>200</v>
      </c>
      <c r="M18" s="6">
        <v>300</v>
      </c>
      <c r="N18" s="114" t="s">
        <v>100</v>
      </c>
    </row>
    <row r="19" spans="1:14" ht="15" customHeight="1" x14ac:dyDescent="0.25">
      <c r="A19" s="133"/>
      <c r="B19" s="142"/>
      <c r="C19" s="31" t="s">
        <v>99</v>
      </c>
      <c r="D19" s="2"/>
      <c r="E19" s="12"/>
      <c r="F19" s="12"/>
      <c r="G19" s="13"/>
      <c r="H19" s="136"/>
      <c r="I19" s="136"/>
      <c r="J19" s="136"/>
      <c r="K19" s="116" t="s">
        <v>103</v>
      </c>
      <c r="L19" s="114" t="s">
        <v>102</v>
      </c>
      <c r="M19" s="114" t="s">
        <v>101</v>
      </c>
      <c r="N19" s="114" t="s">
        <v>101</v>
      </c>
    </row>
    <row r="20" spans="1:14" ht="15" customHeight="1" x14ac:dyDescent="0.25">
      <c r="A20" s="133"/>
      <c r="B20" s="142"/>
      <c r="C20" s="115" t="s">
        <v>105</v>
      </c>
      <c r="E20" s="12"/>
      <c r="F20" s="12"/>
      <c r="G20" s="13"/>
      <c r="H20" s="136"/>
      <c r="I20" s="136"/>
      <c r="J20" s="136"/>
      <c r="L20" s="118"/>
      <c r="N20" s="114" t="s">
        <v>102</v>
      </c>
    </row>
    <row r="21" spans="1:14" ht="15" customHeight="1" x14ac:dyDescent="0.25">
      <c r="A21" s="133"/>
      <c r="B21" s="142"/>
      <c r="C21" s="7" t="s">
        <v>104</v>
      </c>
      <c r="D21" s="6"/>
      <c r="E21" s="12"/>
      <c r="F21" s="12"/>
      <c r="G21" s="13"/>
      <c r="H21" s="136"/>
      <c r="I21" s="136"/>
      <c r="J21" s="136"/>
      <c r="K21" s="5">
        <f>IF(N16=TRUE,1,0)+IF(D19=K19,10,0)+IF(OR(D19=L19,D19=M19),100,0)</f>
        <v>0</v>
      </c>
      <c r="N21" s="114" t="s">
        <v>103</v>
      </c>
    </row>
    <row r="22" spans="1:14" ht="12.75" customHeight="1" thickBot="1" x14ac:dyDescent="0.3">
      <c r="A22" s="134"/>
      <c r="B22" s="143"/>
      <c r="C22" s="16"/>
      <c r="D22" s="17"/>
      <c r="E22" s="17"/>
      <c r="F22" s="17"/>
      <c r="G22" s="18"/>
      <c r="H22" s="137"/>
      <c r="I22" s="137"/>
      <c r="J22" s="137"/>
    </row>
    <row r="23" spans="1:14" ht="6.75" customHeight="1" x14ac:dyDescent="0.25">
      <c r="A23" s="132">
        <v>3</v>
      </c>
      <c r="B23" s="138" t="s">
        <v>135</v>
      </c>
      <c r="C23" s="8"/>
      <c r="D23" s="9"/>
      <c r="E23" s="9"/>
      <c r="F23" s="9"/>
      <c r="G23" s="10"/>
      <c r="H23" s="135" t="str">
        <f>IF(K27=1,K24,IF(K27=101,K24,""))</f>
        <v/>
      </c>
      <c r="I23" s="135" t="str">
        <f>IF(K27=11,L24,"")</f>
        <v/>
      </c>
      <c r="J23" s="135" t="str">
        <f>IF(K27=111,M24,"")</f>
        <v/>
      </c>
    </row>
    <row r="24" spans="1:14" s="24" customFormat="1" ht="15" customHeight="1" x14ac:dyDescent="0.25">
      <c r="A24" s="133"/>
      <c r="B24" s="139"/>
      <c r="C24" s="85" t="s">
        <v>142</v>
      </c>
      <c r="D24" s="86"/>
      <c r="E24" s="22"/>
      <c r="F24" s="22"/>
      <c r="G24" s="23"/>
      <c r="H24" s="136"/>
      <c r="I24" s="136"/>
      <c r="J24" s="136"/>
      <c r="K24" s="5">
        <v>50</v>
      </c>
      <c r="L24" s="6">
        <v>100</v>
      </c>
      <c r="M24" s="6">
        <v>200</v>
      </c>
      <c r="N24" s="114"/>
    </row>
    <row r="25" spans="1:14" s="24" customFormat="1" ht="15" customHeight="1" x14ac:dyDescent="0.25">
      <c r="A25" s="133"/>
      <c r="B25" s="139"/>
      <c r="C25" s="85" t="s">
        <v>143</v>
      </c>
      <c r="D25" s="2"/>
      <c r="E25" s="22"/>
      <c r="F25" s="22"/>
      <c r="G25" s="23"/>
      <c r="H25" s="136"/>
      <c r="I25" s="136"/>
      <c r="J25" s="136"/>
      <c r="K25" s="6">
        <v>0</v>
      </c>
      <c r="L25" s="6">
        <v>0.5</v>
      </c>
      <c r="M25" s="6">
        <v>0.66666000000000003</v>
      </c>
      <c r="N25" s="114"/>
    </row>
    <row r="26" spans="1:14" s="24" customFormat="1" ht="15" customHeight="1" x14ac:dyDescent="0.25">
      <c r="A26" s="133"/>
      <c r="B26" s="139"/>
      <c r="C26" s="28" t="s">
        <v>107</v>
      </c>
      <c r="D26" s="26"/>
      <c r="E26" s="22"/>
      <c r="F26" s="117">
        <f>IF(D24=0,0,(D25/D24)-1)</f>
        <v>0</v>
      </c>
      <c r="G26" s="23"/>
      <c r="H26" s="136"/>
      <c r="I26" s="136"/>
      <c r="J26" s="136"/>
      <c r="K26" s="6"/>
      <c r="L26" s="6"/>
      <c r="M26" s="6"/>
      <c r="N26" s="114"/>
    </row>
    <row r="27" spans="1:14" s="24" customFormat="1" ht="15" customHeight="1" x14ac:dyDescent="0.25">
      <c r="A27" s="133"/>
      <c r="B27" s="139"/>
      <c r="C27" s="85" t="s">
        <v>108</v>
      </c>
      <c r="D27" s="86"/>
      <c r="G27" s="23"/>
      <c r="H27" s="136"/>
      <c r="I27" s="136"/>
      <c r="J27" s="136"/>
      <c r="K27" s="5">
        <f>IF(AND(D24&gt;0,D25&gt;=D24),1,0)+IF(F29&gt;=L25,10,0)+IF(F29&gt;=M25,100)</f>
        <v>0</v>
      </c>
      <c r="L27" s="6"/>
      <c r="M27" s="6"/>
      <c r="N27" s="114"/>
    </row>
    <row r="28" spans="1:14" s="24" customFormat="1" ht="15" customHeight="1" x14ac:dyDescent="0.25">
      <c r="A28" s="133"/>
      <c r="B28" s="139"/>
      <c r="C28" s="85" t="s">
        <v>134</v>
      </c>
      <c r="D28" s="2"/>
      <c r="G28" s="23"/>
      <c r="H28" s="136"/>
      <c r="I28" s="136"/>
      <c r="J28" s="136"/>
      <c r="K28" s="5"/>
      <c r="L28" s="6"/>
      <c r="M28" s="6"/>
      <c r="N28" s="114"/>
    </row>
    <row r="29" spans="1:14" s="24" customFormat="1" ht="15" customHeight="1" x14ac:dyDescent="0.25">
      <c r="A29" s="133"/>
      <c r="B29" s="139"/>
      <c r="C29" s="28" t="s">
        <v>109</v>
      </c>
      <c r="D29" s="27"/>
      <c r="E29" s="22"/>
      <c r="F29" s="21">
        <f>IF(D27=0,0,IF(D28&gt;D27,1,D28/D27))</f>
        <v>0</v>
      </c>
      <c r="G29" s="23"/>
      <c r="H29" s="136"/>
      <c r="I29" s="136"/>
      <c r="J29" s="136"/>
      <c r="K29" s="5"/>
      <c r="L29" s="25"/>
      <c r="M29" s="25"/>
      <c r="N29" s="114"/>
    </row>
    <row r="30" spans="1:14" ht="6.75" customHeight="1" thickBot="1" x14ac:dyDescent="0.3">
      <c r="A30" s="134"/>
      <c r="B30" s="140"/>
      <c r="C30" s="16"/>
      <c r="D30" s="17"/>
      <c r="E30" s="17"/>
      <c r="F30" s="17"/>
      <c r="G30" s="18"/>
      <c r="H30" s="137"/>
      <c r="I30" s="137"/>
      <c r="J30" s="137"/>
    </row>
    <row r="31" spans="1:14" ht="15" customHeight="1" thickBot="1" x14ac:dyDescent="0.3">
      <c r="A31" s="96"/>
      <c r="B31" s="97" t="s">
        <v>17</v>
      </c>
      <c r="C31" s="98"/>
      <c r="D31" s="98"/>
      <c r="E31" s="98"/>
      <c r="F31" s="98"/>
      <c r="G31" s="98"/>
      <c r="H31" s="98"/>
      <c r="I31" s="98"/>
      <c r="J31" s="99"/>
      <c r="K31" s="6"/>
    </row>
    <row r="32" spans="1:14" ht="6.75" customHeight="1" x14ac:dyDescent="0.25">
      <c r="A32" s="132">
        <v>4</v>
      </c>
      <c r="B32" s="141" t="s">
        <v>148</v>
      </c>
      <c r="C32" s="8"/>
      <c r="D32" s="9"/>
      <c r="E32" s="9"/>
      <c r="F32" s="9"/>
      <c r="G32" s="10"/>
      <c r="H32" s="135" t="str">
        <f>IF(K36=1,K33,"")</f>
        <v/>
      </c>
      <c r="I32" s="135" t="str">
        <f>IF(K36=11,L33,"")</f>
        <v/>
      </c>
      <c r="J32" s="135" t="str">
        <f>IF(K36=111,M33,"")</f>
        <v/>
      </c>
    </row>
    <row r="33" spans="1:14" ht="14.25" customHeight="1" x14ac:dyDescent="0.25">
      <c r="A33" s="133"/>
      <c r="B33" s="142"/>
      <c r="C33" s="25" t="s">
        <v>111</v>
      </c>
      <c r="D33" s="2"/>
      <c r="E33" s="12"/>
      <c r="F33" s="12"/>
      <c r="G33" s="13"/>
      <c r="H33" s="136"/>
      <c r="I33" s="136"/>
      <c r="J33" s="136"/>
      <c r="K33" s="5">
        <v>50</v>
      </c>
      <c r="L33" s="6">
        <v>100</v>
      </c>
      <c r="M33" s="6">
        <v>200</v>
      </c>
    </row>
    <row r="34" spans="1:14" x14ac:dyDescent="0.25">
      <c r="A34" s="133"/>
      <c r="B34" s="142"/>
      <c r="C34" s="29" t="s">
        <v>110</v>
      </c>
      <c r="D34" s="2"/>
      <c r="E34" s="22"/>
      <c r="F34" s="12"/>
      <c r="G34" s="13"/>
      <c r="H34" s="136"/>
      <c r="I34" s="136"/>
      <c r="J34" s="136"/>
      <c r="K34" s="6">
        <v>0.4</v>
      </c>
      <c r="L34" s="6">
        <v>0.7</v>
      </c>
      <c r="M34" s="6">
        <v>0.85</v>
      </c>
    </row>
    <row r="35" spans="1:14" x14ac:dyDescent="0.25">
      <c r="A35" s="133"/>
      <c r="B35" s="142"/>
      <c r="C35" s="28" t="s">
        <v>112</v>
      </c>
      <c r="D35" s="27"/>
      <c r="E35" s="22"/>
      <c r="F35" s="21">
        <f>IF(D33=0,0,IF(D34&gt;D33,1,D34/D33))</f>
        <v>0</v>
      </c>
      <c r="G35" s="13"/>
      <c r="H35" s="136"/>
      <c r="I35" s="136"/>
      <c r="J35" s="136"/>
      <c r="K35" s="6"/>
    </row>
    <row r="36" spans="1:14" x14ac:dyDescent="0.25">
      <c r="A36" s="133"/>
      <c r="B36" s="142"/>
      <c r="G36" s="13"/>
      <c r="H36" s="136"/>
      <c r="I36" s="136"/>
      <c r="J36" s="136"/>
      <c r="K36" s="5">
        <f>IF(F35&gt;=M34,111,IF(F35&gt;=L34,11,IF(F35&gt;=K34,1,0)))</f>
        <v>0</v>
      </c>
    </row>
    <row r="37" spans="1:14" ht="28.5" customHeight="1" thickBot="1" x14ac:dyDescent="0.3">
      <c r="A37" s="134"/>
      <c r="B37" s="143"/>
      <c r="C37" s="16"/>
      <c r="D37" s="17"/>
      <c r="E37" s="17"/>
      <c r="F37" s="17"/>
      <c r="G37" s="18"/>
      <c r="H37" s="137"/>
      <c r="I37" s="137"/>
      <c r="J37" s="137"/>
    </row>
    <row r="38" spans="1:14" ht="6.75" customHeight="1" x14ac:dyDescent="0.25">
      <c r="A38" s="132">
        <v>5</v>
      </c>
      <c r="B38" s="141" t="s">
        <v>149</v>
      </c>
      <c r="C38" s="8"/>
      <c r="D38" s="9"/>
      <c r="E38" s="9"/>
      <c r="F38" s="9"/>
      <c r="G38" s="10"/>
      <c r="H38" s="135" t="str">
        <f>IF(OR(K42=1,K42=101),K39,"")</f>
        <v/>
      </c>
      <c r="I38" s="135" t="str">
        <f>IF(K42=11,L39,"")</f>
        <v/>
      </c>
      <c r="J38" s="135" t="str">
        <f>IF(K42=111,M39,"")</f>
        <v/>
      </c>
    </row>
    <row r="39" spans="1:14" x14ac:dyDescent="0.25">
      <c r="A39" s="133"/>
      <c r="B39" s="142"/>
      <c r="C39" s="11" t="s">
        <v>113</v>
      </c>
      <c r="D39" s="19"/>
      <c r="E39" s="19"/>
      <c r="F39" s="19"/>
      <c r="G39" s="20"/>
      <c r="H39" s="136"/>
      <c r="I39" s="136"/>
      <c r="J39" s="136"/>
      <c r="K39" s="5">
        <v>50</v>
      </c>
      <c r="L39" s="6">
        <v>100</v>
      </c>
      <c r="M39" s="6">
        <v>200</v>
      </c>
      <c r="N39" s="124" t="b">
        <v>0</v>
      </c>
    </row>
    <row r="40" spans="1:14" x14ac:dyDescent="0.25">
      <c r="A40" s="133"/>
      <c r="B40" s="142"/>
      <c r="C40" s="31" t="s">
        <v>114</v>
      </c>
      <c r="D40" s="1"/>
      <c r="E40" s="19"/>
      <c r="F40" s="19"/>
      <c r="G40" s="20"/>
      <c r="H40" s="136"/>
      <c r="I40" s="136"/>
      <c r="J40" s="136"/>
      <c r="M40" s="6">
        <v>3</v>
      </c>
    </row>
    <row r="41" spans="1:14" x14ac:dyDescent="0.25">
      <c r="A41" s="133"/>
      <c r="B41" s="142"/>
      <c r="C41" s="29" t="s">
        <v>115</v>
      </c>
      <c r="D41" s="86"/>
      <c r="E41" s="22"/>
      <c r="F41" s="19"/>
      <c r="G41" s="20"/>
      <c r="H41" s="136"/>
      <c r="I41" s="136"/>
      <c r="J41" s="136"/>
    </row>
    <row r="42" spans="1:14" x14ac:dyDescent="0.25">
      <c r="A42" s="133"/>
      <c r="B42" s="142"/>
      <c r="C42" s="29"/>
      <c r="D42" s="29"/>
      <c r="E42" s="12"/>
      <c r="F42" s="12"/>
      <c r="G42" s="23"/>
      <c r="H42" s="136"/>
      <c r="I42" s="136"/>
      <c r="J42" s="136"/>
      <c r="K42" s="5">
        <f>IF(N39=TRUE,1,0)+IF(D40="",0,10)+IF(D41&gt;=M40,100,0)</f>
        <v>0</v>
      </c>
    </row>
    <row r="43" spans="1:14" ht="6.75" customHeight="1" thickBot="1" x14ac:dyDescent="0.3">
      <c r="A43" s="134"/>
      <c r="B43" s="143"/>
      <c r="C43" s="16"/>
      <c r="D43" s="17"/>
      <c r="E43" s="17"/>
      <c r="F43" s="17"/>
      <c r="G43" s="18"/>
      <c r="H43" s="137"/>
      <c r="I43" s="137"/>
      <c r="J43" s="137"/>
    </row>
    <row r="44" spans="1:14" ht="6.75" customHeight="1" x14ac:dyDescent="0.25">
      <c r="A44" s="132">
        <v>6</v>
      </c>
      <c r="B44" s="146" t="s">
        <v>116</v>
      </c>
      <c r="C44" s="81"/>
      <c r="D44" s="19"/>
      <c r="E44" s="19"/>
      <c r="F44" s="19"/>
      <c r="G44" s="13"/>
      <c r="H44" s="135" t="str">
        <f>IF(OR(K47=1,K47=101),K45,"")</f>
        <v/>
      </c>
      <c r="I44" s="135" t="str">
        <f>IF(OR(K47=10,K47=11),L45,"")</f>
        <v/>
      </c>
      <c r="J44" s="135" t="str">
        <f>IF(OR(K47=111,K47=110),M45,"")</f>
        <v/>
      </c>
    </row>
    <row r="45" spans="1:14" ht="14.25" customHeight="1" x14ac:dyDescent="0.25">
      <c r="A45" s="133"/>
      <c r="B45" s="139"/>
      <c r="C45" s="31" t="s">
        <v>117</v>
      </c>
      <c r="D45" s="1"/>
      <c r="E45" s="12"/>
      <c r="F45" s="12"/>
      <c r="G45" s="13"/>
      <c r="H45" s="136"/>
      <c r="I45" s="136"/>
      <c r="J45" s="136"/>
      <c r="K45" s="4">
        <v>50</v>
      </c>
      <c r="L45" s="6">
        <v>100</v>
      </c>
      <c r="M45" s="6">
        <v>150</v>
      </c>
    </row>
    <row r="46" spans="1:14" ht="14.25" customHeight="1" x14ac:dyDescent="0.25">
      <c r="A46" s="133"/>
      <c r="B46" s="139"/>
      <c r="C46" s="31" t="s">
        <v>118</v>
      </c>
      <c r="D46" s="1"/>
      <c r="E46" s="12"/>
      <c r="F46" s="12"/>
      <c r="G46" s="13"/>
      <c r="H46" s="136"/>
      <c r="I46" s="136"/>
      <c r="J46" s="136"/>
      <c r="M46" s="6">
        <v>0.5</v>
      </c>
    </row>
    <row r="47" spans="1:14" ht="14.25" customHeight="1" x14ac:dyDescent="0.25">
      <c r="A47" s="133"/>
      <c r="B47" s="139"/>
      <c r="C47" s="11" t="s">
        <v>119</v>
      </c>
      <c r="D47" s="119"/>
      <c r="E47" s="12"/>
      <c r="G47" s="13"/>
      <c r="H47" s="136"/>
      <c r="I47" s="136"/>
      <c r="J47" s="136"/>
      <c r="K47" s="5">
        <f>IF(D45="",0,1)+IF(D46="",0,10)+IF(D47&gt;=M46,100,0)</f>
        <v>0</v>
      </c>
    </row>
    <row r="48" spans="1:14" ht="14.25" customHeight="1" x14ac:dyDescent="0.25">
      <c r="A48" s="133"/>
      <c r="B48" s="139"/>
      <c r="D48" s="14"/>
      <c r="E48" s="12"/>
      <c r="F48" s="12"/>
      <c r="G48" s="13"/>
      <c r="H48" s="136"/>
      <c r="I48" s="136"/>
      <c r="J48" s="136"/>
    </row>
    <row r="49" spans="1:14" ht="6.75" customHeight="1" thickBot="1" x14ac:dyDescent="0.3">
      <c r="A49" s="134"/>
      <c r="B49" s="140"/>
      <c r="C49" s="81"/>
      <c r="D49" s="19"/>
      <c r="E49" s="19"/>
      <c r="F49" s="19"/>
      <c r="G49" s="13"/>
      <c r="H49" s="137"/>
      <c r="I49" s="137"/>
      <c r="J49" s="137"/>
    </row>
    <row r="50" spans="1:14" ht="8.85" customHeight="1" x14ac:dyDescent="0.25">
      <c r="A50" s="132">
        <v>7</v>
      </c>
      <c r="B50" s="141" t="s">
        <v>150</v>
      </c>
      <c r="C50" s="8"/>
      <c r="D50" s="9"/>
      <c r="E50" s="9"/>
      <c r="F50" s="9"/>
      <c r="G50" s="10"/>
      <c r="H50" s="135" t="str">
        <f>IF(K53=1,K51,"")</f>
        <v/>
      </c>
      <c r="I50" s="135" t="str">
        <f>IF(K53=11,L51,"")</f>
        <v/>
      </c>
      <c r="J50" s="135" t="str">
        <f>IF(K53=111,M51,"")</f>
        <v/>
      </c>
    </row>
    <row r="51" spans="1:14" ht="15" customHeight="1" x14ac:dyDescent="0.25">
      <c r="A51" s="133"/>
      <c r="B51" s="142"/>
      <c r="C51" s="85" t="s">
        <v>120</v>
      </c>
      <c r="D51" s="86"/>
      <c r="E51" s="30" t="b">
        <v>1</v>
      </c>
      <c r="F51" s="12"/>
      <c r="G51" s="13"/>
      <c r="H51" s="136"/>
      <c r="I51" s="136"/>
      <c r="J51" s="136"/>
      <c r="K51" s="4">
        <v>50</v>
      </c>
      <c r="L51" s="6">
        <v>100</v>
      </c>
      <c r="M51" s="6">
        <v>150</v>
      </c>
    </row>
    <row r="52" spans="1:14" x14ac:dyDescent="0.25">
      <c r="A52" s="133"/>
      <c r="B52" s="142"/>
      <c r="C52" s="85" t="s">
        <v>121</v>
      </c>
      <c r="D52" s="86"/>
      <c r="E52" s="30" t="b">
        <v>0</v>
      </c>
      <c r="F52" s="12"/>
      <c r="G52" s="13"/>
      <c r="H52" s="136"/>
      <c r="I52" s="136"/>
      <c r="J52" s="136"/>
      <c r="K52" s="6">
        <v>6</v>
      </c>
      <c r="L52" s="6">
        <v>8</v>
      </c>
      <c r="M52" s="6">
        <v>10</v>
      </c>
    </row>
    <row r="53" spans="1:14" x14ac:dyDescent="0.25">
      <c r="A53" s="133"/>
      <c r="B53" s="142"/>
      <c r="C53" s="11" t="s">
        <v>122</v>
      </c>
      <c r="D53" s="14"/>
      <c r="E53" s="12"/>
      <c r="F53" s="121">
        <f>IF(D51=0,0,D52/D51)</f>
        <v>0</v>
      </c>
      <c r="G53" s="13"/>
      <c r="H53" s="136"/>
      <c r="I53" s="136"/>
      <c r="J53" s="136"/>
      <c r="K53" s="5">
        <f>IF(F53&gt;=M52,111,IF(F53&gt;=L52,11,IF(F53&gt;=K52,1,0)))</f>
        <v>0</v>
      </c>
    </row>
    <row r="54" spans="1:14" x14ac:dyDescent="0.25">
      <c r="A54" s="133"/>
      <c r="B54" s="142"/>
      <c r="C54" s="11"/>
      <c r="D54" s="14"/>
      <c r="E54" s="12"/>
      <c r="F54" s="120"/>
      <c r="G54" s="13"/>
      <c r="H54" s="136"/>
      <c r="I54" s="136"/>
      <c r="J54" s="136"/>
    </row>
    <row r="55" spans="1:14" ht="28.5" customHeight="1" thickBot="1" x14ac:dyDescent="0.3">
      <c r="A55" s="134"/>
      <c r="B55" s="143"/>
      <c r="C55" s="16"/>
      <c r="D55" s="17"/>
      <c r="E55" s="17"/>
      <c r="F55" s="17"/>
      <c r="G55" s="18"/>
      <c r="H55" s="137"/>
      <c r="I55" s="137"/>
      <c r="J55" s="137"/>
    </row>
    <row r="56" spans="1:14" ht="28.5" customHeight="1" thickBot="1" x14ac:dyDescent="0.3">
      <c r="A56" s="96"/>
      <c r="B56" s="97" t="s">
        <v>16</v>
      </c>
      <c r="C56" s="98"/>
      <c r="D56" s="98"/>
      <c r="E56" s="98"/>
      <c r="F56" s="98"/>
      <c r="G56" s="98"/>
      <c r="H56" s="98"/>
      <c r="I56" s="98"/>
      <c r="J56" s="99"/>
    </row>
    <row r="57" spans="1:14" ht="6.75" customHeight="1" x14ac:dyDescent="0.25">
      <c r="A57" s="132">
        <v>8</v>
      </c>
      <c r="B57" s="146" t="s">
        <v>123</v>
      </c>
      <c r="C57" s="8"/>
      <c r="D57" s="9"/>
      <c r="E57" s="9"/>
      <c r="F57" s="9"/>
      <c r="G57" s="10"/>
      <c r="H57" s="135" t="str">
        <f>IF(AND(L1="Post",K62=1),K58,IF(AND(L1="Club",L62=1),K58,""))</f>
        <v/>
      </c>
      <c r="I57" s="135" t="str">
        <f>IF(AND(L1="Post",K62=11),L58,IF(AND(L1="Club",L62=11),L58,""))</f>
        <v/>
      </c>
      <c r="J57" s="135" t="str">
        <f>IF(AND(L1="Post",K62=111),M58,IF(AND(L1="Club",L62=111),M58,""))</f>
        <v/>
      </c>
    </row>
    <row r="58" spans="1:14" x14ac:dyDescent="0.25">
      <c r="A58" s="133"/>
      <c r="B58" s="148"/>
      <c r="C58" s="11" t="s">
        <v>124</v>
      </c>
      <c r="D58" s="19"/>
      <c r="E58" s="32" t="b">
        <v>1</v>
      </c>
      <c r="F58" s="19"/>
      <c r="G58" s="20"/>
      <c r="H58" s="136"/>
      <c r="I58" s="136"/>
      <c r="J58" s="136"/>
      <c r="K58" s="5">
        <v>100</v>
      </c>
      <c r="L58" s="6">
        <v>200</v>
      </c>
      <c r="M58" s="6">
        <v>300</v>
      </c>
      <c r="N58" s="124" t="b">
        <v>0</v>
      </c>
    </row>
    <row r="59" spans="1:14" x14ac:dyDescent="0.25">
      <c r="A59" s="133"/>
      <c r="B59" s="148"/>
      <c r="C59" s="11" t="s">
        <v>125</v>
      </c>
      <c r="D59" s="19"/>
      <c r="E59" s="30" t="b">
        <v>1</v>
      </c>
      <c r="F59" s="12"/>
      <c r="G59" s="13"/>
      <c r="H59" s="136"/>
      <c r="I59" s="136"/>
      <c r="J59" s="136"/>
      <c r="K59" s="6">
        <v>5</v>
      </c>
      <c r="L59" s="6">
        <v>6</v>
      </c>
      <c r="M59" s="6">
        <v>8</v>
      </c>
      <c r="N59" s="124" t="b">
        <v>0</v>
      </c>
    </row>
    <row r="60" spans="1:14" x14ac:dyDescent="0.25">
      <c r="A60" s="133"/>
      <c r="B60" s="148"/>
      <c r="C60" s="11" t="s">
        <v>127</v>
      </c>
      <c r="D60" s="19"/>
      <c r="E60" s="12"/>
      <c r="F60" s="12"/>
      <c r="G60" s="13"/>
      <c r="H60" s="136"/>
      <c r="I60" s="136"/>
      <c r="J60" s="136"/>
      <c r="K60" s="6">
        <v>3</v>
      </c>
      <c r="L60" s="6">
        <v>4</v>
      </c>
      <c r="M60" s="6">
        <v>5</v>
      </c>
      <c r="N60" s="124" t="b">
        <v>0</v>
      </c>
    </row>
    <row r="61" spans="1:14" x14ac:dyDescent="0.25">
      <c r="A61" s="133"/>
      <c r="B61" s="148"/>
      <c r="C61" s="78" t="s">
        <v>44</v>
      </c>
      <c r="D61" s="2"/>
      <c r="E61" s="30"/>
      <c r="F61" s="12"/>
      <c r="G61" s="13"/>
      <c r="H61" s="136"/>
      <c r="I61" s="136"/>
      <c r="J61" s="136"/>
      <c r="K61" s="5">
        <v>1</v>
      </c>
      <c r="L61" s="6">
        <v>2</v>
      </c>
      <c r="M61" s="6">
        <v>3</v>
      </c>
    </row>
    <row r="62" spans="1:14" x14ac:dyDescent="0.25">
      <c r="A62" s="133"/>
      <c r="B62" s="148"/>
      <c r="C62" s="78" t="s">
        <v>126</v>
      </c>
      <c r="D62" s="2"/>
      <c r="E62" s="12"/>
      <c r="F62" s="12"/>
      <c r="G62" s="13"/>
      <c r="H62" s="136"/>
      <c r="I62" s="136"/>
      <c r="J62" s="136"/>
      <c r="K62" s="4">
        <f>IF(AND(N58=TRUE,N59=TRUE,N60=TRUE,D61&gt;=2,D62&gt;=K59),1,0)+IF(D62&gt;=L59,10,)+IF(D62&gt;=M59,100,0)</f>
        <v>0</v>
      </c>
      <c r="L62" s="6">
        <f>IF(AND(N58=TRUE,N59=TRUE,D61&gt;=K61,D62&gt;=K60),1,0)+IF(AND(D61&gt;=L61,D62&gt;=L60),10,)+IF(AND(D61&gt;=M61,D62&gt;=M60),100,0)</f>
        <v>0</v>
      </c>
    </row>
    <row r="63" spans="1:14" ht="6.75" customHeight="1" thickBot="1" x14ac:dyDescent="0.3">
      <c r="A63" s="134"/>
      <c r="B63" s="149"/>
      <c r="C63" s="16"/>
      <c r="D63" s="17"/>
      <c r="E63" s="17"/>
      <c r="F63" s="17"/>
      <c r="G63" s="18"/>
      <c r="H63" s="137"/>
      <c r="I63" s="137"/>
      <c r="J63" s="137"/>
    </row>
    <row r="64" spans="1:14" ht="6.75" customHeight="1" x14ac:dyDescent="0.25">
      <c r="A64" s="132">
        <v>9</v>
      </c>
      <c r="B64" s="147" t="s">
        <v>151</v>
      </c>
      <c r="C64" s="8"/>
      <c r="D64" s="9"/>
      <c r="E64" s="9"/>
      <c r="F64" s="9"/>
      <c r="G64" s="10"/>
      <c r="H64" s="135" t="str">
        <f>IF(K68=1,K65,"")</f>
        <v/>
      </c>
      <c r="I64" s="135" t="str">
        <f>IF(K68=11,L65,"")</f>
        <v/>
      </c>
      <c r="J64" s="135" t="str">
        <f>IF(K68=111,M65,"")</f>
        <v/>
      </c>
    </row>
    <row r="65" spans="1:14" x14ac:dyDescent="0.25">
      <c r="A65" s="133"/>
      <c r="B65" s="142"/>
      <c r="C65" s="31" t="s">
        <v>128</v>
      </c>
      <c r="D65" s="19"/>
      <c r="E65" s="32" t="b">
        <v>1</v>
      </c>
      <c r="F65" s="19"/>
      <c r="G65" s="20"/>
      <c r="H65" s="136"/>
      <c r="I65" s="136"/>
      <c r="J65" s="136"/>
      <c r="K65" s="5">
        <v>50</v>
      </c>
      <c r="L65" s="6">
        <v>100</v>
      </c>
      <c r="M65" s="6">
        <v>200</v>
      </c>
      <c r="N65" s="124" t="b">
        <v>0</v>
      </c>
    </row>
    <row r="66" spans="1:14" x14ac:dyDescent="0.25">
      <c r="A66" s="133"/>
      <c r="B66" s="142"/>
      <c r="C66" s="31" t="s">
        <v>129</v>
      </c>
      <c r="D66" s="19"/>
      <c r="E66" s="87"/>
      <c r="F66" s="19"/>
      <c r="G66" s="20"/>
      <c r="H66" s="136"/>
      <c r="I66" s="136"/>
      <c r="J66" s="136"/>
      <c r="K66" s="6"/>
      <c r="L66" s="6">
        <v>0.5</v>
      </c>
      <c r="M66" s="6">
        <v>0.75</v>
      </c>
      <c r="N66" s="124" t="b">
        <v>0</v>
      </c>
    </row>
    <row r="67" spans="1:14" x14ac:dyDescent="0.25">
      <c r="A67" s="133"/>
      <c r="B67" s="142"/>
      <c r="C67" s="78" t="s">
        <v>126</v>
      </c>
      <c r="D67" s="14"/>
      <c r="E67" s="12"/>
      <c r="F67" s="123">
        <f>D62</f>
        <v>0</v>
      </c>
      <c r="G67" s="13"/>
      <c r="H67" s="136"/>
      <c r="I67" s="136"/>
      <c r="J67" s="136"/>
      <c r="K67" s="6"/>
    </row>
    <row r="68" spans="1:14" x14ac:dyDescent="0.25">
      <c r="A68" s="133"/>
      <c r="B68" s="142"/>
      <c r="C68" s="31" t="s">
        <v>47</v>
      </c>
      <c r="D68" s="2"/>
      <c r="E68" s="12"/>
      <c r="F68" s="12"/>
      <c r="G68" s="13"/>
      <c r="H68" s="136"/>
      <c r="I68" s="136"/>
      <c r="J68" s="136"/>
      <c r="K68" s="5">
        <f>IF(OR(N65=TRUE,N66=TRUE),1,0)+IF(F69&gt;=L66,10,0)+IF(F69&gt;=M66,100,0)</f>
        <v>0</v>
      </c>
    </row>
    <row r="69" spans="1:14" x14ac:dyDescent="0.25">
      <c r="A69" s="133"/>
      <c r="B69" s="142"/>
      <c r="C69" s="69" t="s">
        <v>130</v>
      </c>
      <c r="D69" s="14"/>
      <c r="E69" s="12"/>
      <c r="F69" s="21">
        <f>IF(F67&gt;0,D68/F67,0)</f>
        <v>0</v>
      </c>
      <c r="G69" s="13"/>
      <c r="H69" s="136"/>
      <c r="I69" s="136"/>
      <c r="J69" s="136"/>
    </row>
    <row r="70" spans="1:14" ht="12.75" customHeight="1" thickBot="1" x14ac:dyDescent="0.3">
      <c r="A70" s="134"/>
      <c r="B70" s="143"/>
      <c r="C70" s="16"/>
      <c r="D70" s="17"/>
      <c r="E70" s="17"/>
      <c r="F70" s="17"/>
      <c r="G70" s="18"/>
      <c r="H70" s="137"/>
      <c r="I70" s="137"/>
      <c r="J70" s="137"/>
    </row>
    <row r="71" spans="1:14" ht="10.9" customHeight="1" thickBot="1" x14ac:dyDescent="0.3">
      <c r="A71" s="96"/>
      <c r="B71" s="98"/>
      <c r="C71" s="98"/>
      <c r="D71" s="98"/>
      <c r="E71" s="98"/>
      <c r="F71" s="98"/>
      <c r="G71" s="98"/>
      <c r="H71" s="98"/>
      <c r="I71" s="98"/>
      <c r="J71" s="99"/>
    </row>
    <row r="72" spans="1:14" ht="7.5" customHeight="1" x14ac:dyDescent="0.25">
      <c r="H72" s="33">
        <f>SUM(H6:H70)</f>
        <v>0</v>
      </c>
      <c r="I72" s="33">
        <f>SUM(I6:I70)</f>
        <v>0</v>
      </c>
      <c r="J72" s="33">
        <f>SUM(J6:J70)</f>
        <v>0</v>
      </c>
    </row>
    <row r="73" spans="1:14" ht="15.75" thickBot="1" x14ac:dyDescent="0.3">
      <c r="A73" s="34" t="str">
        <f>IF(D73=1,"®","")</f>
        <v/>
      </c>
      <c r="B73" s="77" t="s">
        <v>131</v>
      </c>
      <c r="C73" s="35"/>
      <c r="D73" s="36">
        <f>IF(AND(J73&gt;=K73,J75&gt;=K75),1,0)+IF(AND(J73&gt;=L73,J75&gt;=L75),10,0)+IF(AND(J73&gt;=M73,J75&gt;=M75),100,0)</f>
        <v>0</v>
      </c>
      <c r="F73" s="37" t="s">
        <v>20</v>
      </c>
      <c r="G73" s="37"/>
      <c r="H73" s="37"/>
      <c r="I73" s="37"/>
      <c r="J73" s="38">
        <f>H72+I72+J72</f>
        <v>0</v>
      </c>
      <c r="K73" s="5">
        <v>600</v>
      </c>
      <c r="L73" s="6">
        <v>900</v>
      </c>
      <c r="M73" s="6">
        <v>1200</v>
      </c>
    </row>
    <row r="74" spans="1:14" x14ac:dyDescent="0.25">
      <c r="A74" s="34" t="str">
        <f>IF(D73=11,"®","")</f>
        <v/>
      </c>
      <c r="B74" s="77" t="s">
        <v>132</v>
      </c>
      <c r="C74" s="35"/>
      <c r="D74" s="39"/>
      <c r="E74" s="37"/>
      <c r="F74" s="40"/>
      <c r="G74" s="40"/>
      <c r="H74" s="41">
        <f>COUNTIF(H6:H70,"&gt;0")</f>
        <v>0</v>
      </c>
      <c r="I74" s="41">
        <f>COUNTIF(I6:I70,"&gt;0")</f>
        <v>0</v>
      </c>
      <c r="J74" s="41">
        <f>COUNTIF(J6:J70,"&gt;0")</f>
        <v>0</v>
      </c>
    </row>
    <row r="75" spans="1:14" ht="15.75" thickBot="1" x14ac:dyDescent="0.3">
      <c r="A75" s="34" t="str">
        <f>IF(D73=111,"®","")</f>
        <v/>
      </c>
      <c r="B75" s="77" t="s">
        <v>133</v>
      </c>
      <c r="C75" s="35"/>
      <c r="D75" s="35"/>
      <c r="F75" s="37" t="s">
        <v>21</v>
      </c>
      <c r="G75" s="40"/>
      <c r="I75" s="42"/>
      <c r="J75" s="43">
        <f>H74+I74+J74</f>
        <v>0</v>
      </c>
      <c r="K75" s="5">
        <v>6</v>
      </c>
      <c r="L75" s="6">
        <v>7</v>
      </c>
      <c r="M75" s="6">
        <v>7</v>
      </c>
    </row>
  </sheetData>
  <sheetProtection algorithmName="SHA-512" hashValue="VXOELC0rQ6Pj5K+xaNDCC/B431564ADoIWLayIAf4XUouHgxz8nuiQ59NEJBJtgMoFv0e5OUXFUuE/QngaivLg==" saltValue="04v5Vodmy8+6o520/LpoHw==" spinCount="100000" sheet="1" objects="1" scenarios="1" selectLockedCells="1"/>
  <mergeCells count="47">
    <mergeCell ref="J64:J70"/>
    <mergeCell ref="A44:A49"/>
    <mergeCell ref="H44:H49"/>
    <mergeCell ref="A64:A70"/>
    <mergeCell ref="B64:B70"/>
    <mergeCell ref="H64:H70"/>
    <mergeCell ref="I64:I70"/>
    <mergeCell ref="A50:A55"/>
    <mergeCell ref="B50:B55"/>
    <mergeCell ref="H50:H55"/>
    <mergeCell ref="J57:J63"/>
    <mergeCell ref="A57:A63"/>
    <mergeCell ref="B57:B63"/>
    <mergeCell ref="H57:H63"/>
    <mergeCell ref="I57:I63"/>
    <mergeCell ref="A38:A43"/>
    <mergeCell ref="B38:B43"/>
    <mergeCell ref="H38:H43"/>
    <mergeCell ref="I38:I43"/>
    <mergeCell ref="I50:I55"/>
    <mergeCell ref="I44:I49"/>
    <mergeCell ref="A1:J1"/>
    <mergeCell ref="A2:J2"/>
    <mergeCell ref="J38:J43"/>
    <mergeCell ref="B44:B49"/>
    <mergeCell ref="J50:J55"/>
    <mergeCell ref="J44:J49"/>
    <mergeCell ref="J32:J37"/>
    <mergeCell ref="A32:A37"/>
    <mergeCell ref="B32:B37"/>
    <mergeCell ref="H32:H37"/>
    <mergeCell ref="I32:I37"/>
    <mergeCell ref="I6:I15"/>
    <mergeCell ref="J6:J15"/>
    <mergeCell ref="A6:A15"/>
    <mergeCell ref="B6:B15"/>
    <mergeCell ref="H6:H15"/>
    <mergeCell ref="I23:I30"/>
    <mergeCell ref="J23:J30"/>
    <mergeCell ref="I17:I22"/>
    <mergeCell ref="J17:J22"/>
    <mergeCell ref="B17:B22"/>
    <mergeCell ref="A17:A22"/>
    <mergeCell ref="H17:H22"/>
    <mergeCell ref="A23:A30"/>
    <mergeCell ref="B23:B30"/>
    <mergeCell ref="H23:H30"/>
  </mergeCells>
  <dataValidations count="10">
    <dataValidation type="whole" operator="greaterThanOrEqual" allowBlank="1" showInputMessage="1" showErrorMessage="1" errorTitle="Number Invalid" error="Must be whole number." sqref="E66" xr:uid="{00000000-0002-0000-0100-000000000000}">
      <formula1>0</formula1>
    </dataValidation>
    <dataValidation type="whole" operator="greaterThanOrEqual" allowBlank="1" showInputMessage="1" showErrorMessage="1" errorTitle="Number Invalid" error="Must be whole number." sqref="D61:D62" xr:uid="{00000000-0002-0000-0100-000001000000}">
      <formula1>1</formula1>
    </dataValidation>
    <dataValidation type="whole" allowBlank="1" showInputMessage="1" showErrorMessage="1" errorTitle="Number Invalid" error="Must be whole number not greater than the total number of registered adults." sqref="D68" xr:uid="{00000000-0002-0000-0100-000002000000}">
      <formula1>0</formula1>
      <formula2>F67</formula2>
    </dataValidation>
    <dataValidation type="whole" operator="greaterThanOrEqual" allowBlank="1" showInputMessage="1" showErrorMessage="1" errorTitle="Number Invalid" error="Must be whole number not greater than number eligible to reregister.  (Cell F33)" sqref="D33:D34" xr:uid="{00000000-0002-0000-0100-000003000000}">
      <formula1>0</formula1>
    </dataValidation>
    <dataValidation type="whole" allowBlank="1" showInputMessage="1" showErrorMessage="1" errorTitle="Number Invalid" error="Must be whole number that is no greater than the number at the start of the program year. (Cell D27)" sqref="D28" xr:uid="{00000000-0002-0000-0100-000004000000}">
      <formula1>0</formula1>
      <formula2>D27</formula2>
    </dataValidation>
    <dataValidation type="whole" operator="greaterThan" allowBlank="1" showInputMessage="1" showErrorMessage="1" errorTitle="Number Invalid" error="Must be whole number." sqref="D27 D24:D25 D41 D51:D52" xr:uid="{00000000-0002-0000-0100-000005000000}">
      <formula1>0</formula1>
    </dataValidation>
    <dataValidation type="date" allowBlank="1" showInputMessage="1" showErrorMessage="1" errorTitle="Date Out of Range" error="Date must be during 2019 or 2020." sqref="D7" xr:uid="{00000000-0002-0000-0100-000006000000}">
      <formula1>44197</formula1>
      <formula2>44561</formula2>
    </dataValidation>
    <dataValidation type="list" operator="greaterThanOrEqual" allowBlank="1" showInputMessage="1" showErrorMessage="1" errorTitle="Month invalid" error="Must be fall month or N/A ." sqref="D19" xr:uid="{00000000-0002-0000-0100-000007000000}">
      <formula1>$N$17:$N$21</formula1>
    </dataValidation>
    <dataValidation type="decimal" allowBlank="1" showInputMessage="1" showErrorMessage="1" errorTitle="Value out of range" error="Must be between 0 and 100%." sqref="D47" xr:uid="{00000000-0002-0000-0100-000008000000}">
      <formula1>0</formula1>
      <formula2>1</formula2>
    </dataValidation>
    <dataValidation type="date" allowBlank="1" showInputMessage="1" showErrorMessage="1" errorTitle="Date Out of Range" error="Date must be during 2020." sqref="D8:D13 D40 D45:D46" xr:uid="{00000000-0002-0000-0100-000009000000}">
      <formula1>44197</formula1>
      <formula2>44561</formula2>
    </dataValidation>
  </dataValidations>
  <printOptions horizontalCentered="1"/>
  <pageMargins left="0.4" right="0.4" top="0.5" bottom="0.5" header="0.3" footer="0.3"/>
  <pageSetup scale="72" orientation="portrait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9" r:id="rId4" name="Check Box 35">
              <controlPr defaultSize="0" autoFill="0" autoLine="0" autoPict="0">
                <anchor moveWithCells="1">
                  <from>
                    <xdr:col>3</xdr:col>
                    <xdr:colOff>85725</xdr:colOff>
                    <xdr:row>57</xdr:row>
                    <xdr:rowOff>9525</xdr:rowOff>
                  </from>
                  <to>
                    <xdr:col>3</xdr:col>
                    <xdr:colOff>514350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5" name="Check Box 36">
              <controlPr defaultSize="0" autoFill="0" autoLine="0" autoPict="0">
                <anchor moveWithCells="1">
                  <from>
                    <xdr:col>3</xdr:col>
                    <xdr:colOff>85725</xdr:colOff>
                    <xdr:row>58</xdr:row>
                    <xdr:rowOff>9525</xdr:rowOff>
                  </from>
                  <to>
                    <xdr:col>3</xdr:col>
                    <xdr:colOff>514350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6" name="Check Box 39">
              <controlPr defaultSize="0" autoFill="0" autoLine="0" autoPict="0">
                <anchor moveWithCells="1">
                  <from>
                    <xdr:col>3</xdr:col>
                    <xdr:colOff>85725</xdr:colOff>
                    <xdr:row>64</xdr:row>
                    <xdr:rowOff>9525</xdr:rowOff>
                  </from>
                  <to>
                    <xdr:col>3</xdr:col>
                    <xdr:colOff>514350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" name="Check Box 71">
              <controlPr defaultSize="0" autoFill="0" autoLine="0" autoPict="0">
                <anchor moveWithCells="1">
                  <from>
                    <xdr:col>3</xdr:col>
                    <xdr:colOff>85725</xdr:colOff>
                    <xdr:row>38</xdr:row>
                    <xdr:rowOff>9525</xdr:rowOff>
                  </from>
                  <to>
                    <xdr:col>3</xdr:col>
                    <xdr:colOff>514350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8" name="Check Box 92">
              <controlPr defaultSize="0" autoFill="0" autoLine="0" autoPict="0">
                <anchor moveWithCells="1">
                  <from>
                    <xdr:col>3</xdr:col>
                    <xdr:colOff>133350</xdr:colOff>
                    <xdr:row>16</xdr:row>
                    <xdr:rowOff>76200</xdr:rowOff>
                  </from>
                  <to>
                    <xdr:col>5</xdr:col>
                    <xdr:colOff>190500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" name="Check Box 94">
              <controlPr defaultSize="0" autoFill="0" autoLine="0" autoPict="0">
                <anchor moveWithCells="1">
                  <from>
                    <xdr:col>3</xdr:col>
                    <xdr:colOff>85725</xdr:colOff>
                    <xdr:row>59</xdr:row>
                    <xdr:rowOff>9525</xdr:rowOff>
                  </from>
                  <to>
                    <xdr:col>3</xdr:col>
                    <xdr:colOff>514350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10" name="Check Box 96">
              <controlPr defaultSize="0" autoFill="0" autoLine="0" autoPict="0">
                <anchor moveWithCells="1">
                  <from>
                    <xdr:col>3</xdr:col>
                    <xdr:colOff>85725</xdr:colOff>
                    <xdr:row>65</xdr:row>
                    <xdr:rowOff>19050</xdr:rowOff>
                  </from>
                  <to>
                    <xdr:col>3</xdr:col>
                    <xdr:colOff>514350</xdr:colOff>
                    <xdr:row>66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K37"/>
  <sheetViews>
    <sheetView showGridLines="0" zoomScaleNormal="100" workbookViewId="0">
      <selection activeCell="A200" sqref="A200"/>
    </sheetView>
  </sheetViews>
  <sheetFormatPr defaultRowHeight="12.75" x14ac:dyDescent="0.2"/>
  <cols>
    <col min="1" max="1" width="6.85546875" style="48" customWidth="1"/>
    <col min="2" max="2" width="41" style="47" customWidth="1"/>
    <col min="3" max="5" width="25.7109375" style="49" customWidth="1"/>
    <col min="6" max="7" width="9.140625" style="47"/>
    <col min="8" max="8" width="8.7109375" style="47" customWidth="1"/>
    <col min="9" max="11" width="8.7109375" style="47" hidden="1" customWidth="1"/>
    <col min="12" max="12" width="8.7109375" style="47" customWidth="1"/>
    <col min="13" max="16384" width="9.140625" style="47"/>
  </cols>
  <sheetData>
    <row r="1" spans="1:11" s="46" customFormat="1" ht="30.4" customHeight="1" x14ac:dyDescent="0.5">
      <c r="A1" s="150" t="str">
        <f>'Setup &amp; Instructions'!C5&amp;" "&amp;'Setup &amp; Instructions'!C7&amp;" of "&amp;'Setup &amp; Instructions'!C9&amp;" District"</f>
        <v xml:space="preserve">  of  District</v>
      </c>
      <c r="B1" s="150"/>
      <c r="C1" s="150"/>
      <c r="D1" s="150"/>
      <c r="E1" s="150"/>
      <c r="F1" s="150"/>
      <c r="G1" s="150"/>
      <c r="H1" s="150"/>
    </row>
    <row r="2" spans="1:11" ht="24.75" x14ac:dyDescent="0.5">
      <c r="A2" s="151" t="s">
        <v>140</v>
      </c>
      <c r="B2" s="151"/>
      <c r="C2" s="151"/>
      <c r="D2" s="151"/>
      <c r="E2" s="151"/>
      <c r="F2" s="151"/>
      <c r="G2" s="151"/>
      <c r="H2" s="151"/>
    </row>
    <row r="3" spans="1:11" ht="38.1" customHeight="1" thickBot="1" x14ac:dyDescent="0.25">
      <c r="A3" s="157" t="s">
        <v>51</v>
      </c>
      <c r="B3" s="157"/>
      <c r="C3" s="157"/>
      <c r="D3" s="157"/>
      <c r="E3" s="157"/>
      <c r="F3" s="157"/>
      <c r="G3" s="157"/>
      <c r="H3" s="157"/>
    </row>
    <row r="4" spans="1:11" ht="36.75" customHeight="1" thickBot="1" x14ac:dyDescent="0.25">
      <c r="A4" s="152" t="s">
        <v>22</v>
      </c>
      <c r="B4" s="100" t="s">
        <v>0</v>
      </c>
      <c r="C4" s="101" t="s">
        <v>23</v>
      </c>
      <c r="D4" s="101" t="s">
        <v>24</v>
      </c>
      <c r="E4" s="101" t="s">
        <v>25</v>
      </c>
      <c r="F4" s="102" t="s">
        <v>1</v>
      </c>
      <c r="G4" s="102" t="s">
        <v>2</v>
      </c>
      <c r="H4" s="103" t="s">
        <v>3</v>
      </c>
    </row>
    <row r="5" spans="1:11" ht="21.95" customHeight="1" x14ac:dyDescent="0.2">
      <c r="A5" s="153"/>
      <c r="B5" s="122" t="s">
        <v>59</v>
      </c>
      <c r="C5" s="154"/>
      <c r="D5" s="155"/>
      <c r="E5" s="155"/>
      <c r="F5" s="156" t="s">
        <v>26</v>
      </c>
      <c r="G5" s="156"/>
      <c r="H5" s="104">
        <v>300</v>
      </c>
    </row>
    <row r="6" spans="1:11" ht="57.75" customHeight="1" x14ac:dyDescent="0.2">
      <c r="A6" s="71" t="s">
        <v>27</v>
      </c>
      <c r="B6" s="84" t="s">
        <v>152</v>
      </c>
      <c r="C6" s="72" t="s">
        <v>56</v>
      </c>
      <c r="D6" s="72" t="s">
        <v>57</v>
      </c>
      <c r="E6" s="72" t="s">
        <v>58</v>
      </c>
      <c r="F6" s="50">
        <v>100</v>
      </c>
      <c r="G6" s="50">
        <v>200</v>
      </c>
      <c r="H6" s="51">
        <v>300</v>
      </c>
      <c r="I6" s="47" t="str">
        <f>'Data Entry'!H6</f>
        <v/>
      </c>
      <c r="J6" s="47" t="str">
        <f>'Data Entry'!I6</f>
        <v/>
      </c>
      <c r="K6" s="47" t="str">
        <f>'Data Entry'!J6</f>
        <v/>
      </c>
    </row>
    <row r="7" spans="1:11" ht="21.95" customHeight="1" x14ac:dyDescent="0.2">
      <c r="A7" s="105" t="s">
        <v>28</v>
      </c>
      <c r="B7" s="122" t="s">
        <v>67</v>
      </c>
      <c r="C7" s="154"/>
      <c r="D7" s="158"/>
      <c r="E7" s="158"/>
      <c r="F7" s="156" t="s">
        <v>26</v>
      </c>
      <c r="G7" s="156"/>
      <c r="H7" s="104">
        <v>500</v>
      </c>
    </row>
    <row r="8" spans="1:11" ht="48.4" customHeight="1" x14ac:dyDescent="0.2">
      <c r="A8" s="71" t="s">
        <v>29</v>
      </c>
      <c r="B8" s="107" t="s">
        <v>153</v>
      </c>
      <c r="C8" s="73" t="s">
        <v>60</v>
      </c>
      <c r="D8" s="73" t="s">
        <v>61</v>
      </c>
      <c r="E8" s="73" t="s">
        <v>62</v>
      </c>
      <c r="F8" s="73">
        <v>100</v>
      </c>
      <c r="G8" s="73">
        <v>200</v>
      </c>
      <c r="H8" s="108">
        <v>300</v>
      </c>
      <c r="I8" s="47" t="str">
        <f>'Data Entry'!H17</f>
        <v/>
      </c>
      <c r="J8" s="47" t="str">
        <f>'Data Entry'!I17</f>
        <v/>
      </c>
      <c r="K8" s="47" t="str">
        <f>'Data Entry'!J17</f>
        <v/>
      </c>
    </row>
    <row r="9" spans="1:11" ht="59.1" customHeight="1" x14ac:dyDescent="0.2">
      <c r="A9" s="71" t="s">
        <v>30</v>
      </c>
      <c r="B9" s="74" t="s">
        <v>63</v>
      </c>
      <c r="C9" s="73" t="s">
        <v>64</v>
      </c>
      <c r="D9" s="72" t="s">
        <v>65</v>
      </c>
      <c r="E9" s="72" t="s">
        <v>66</v>
      </c>
      <c r="F9" s="73">
        <v>50</v>
      </c>
      <c r="G9" s="73">
        <v>100</v>
      </c>
      <c r="H9" s="108">
        <v>200</v>
      </c>
      <c r="I9" s="47" t="str">
        <f>'Data Entry'!H23</f>
        <v/>
      </c>
      <c r="J9" s="47" t="str">
        <f>'Data Entry'!I23</f>
        <v/>
      </c>
      <c r="K9" s="47" t="str">
        <f>'Data Entry'!J23</f>
        <v/>
      </c>
    </row>
    <row r="10" spans="1:11" ht="21.95" customHeight="1" x14ac:dyDescent="0.2">
      <c r="A10" s="105" t="s">
        <v>28</v>
      </c>
      <c r="B10" s="122" t="s">
        <v>17</v>
      </c>
      <c r="C10" s="154"/>
      <c r="D10" s="158"/>
      <c r="E10" s="158"/>
      <c r="F10" s="156" t="s">
        <v>26</v>
      </c>
      <c r="G10" s="156"/>
      <c r="H10" s="106">
        <v>700</v>
      </c>
    </row>
    <row r="11" spans="1:11" ht="46.15" customHeight="1" x14ac:dyDescent="0.2">
      <c r="A11" s="71" t="s">
        <v>31</v>
      </c>
      <c r="B11" s="109" t="s">
        <v>154</v>
      </c>
      <c r="C11" s="73" t="s">
        <v>68</v>
      </c>
      <c r="D11" s="73" t="s">
        <v>69</v>
      </c>
      <c r="E11" s="73" t="s">
        <v>70</v>
      </c>
      <c r="F11" s="50">
        <v>50</v>
      </c>
      <c r="G11" s="50">
        <v>100</v>
      </c>
      <c r="H11" s="51">
        <v>200</v>
      </c>
      <c r="I11" s="47" t="str">
        <f>'Data Entry'!H32</f>
        <v/>
      </c>
      <c r="J11" s="47" t="str">
        <f>'Data Entry'!I32</f>
        <v/>
      </c>
      <c r="K11" s="47" t="str">
        <f>'Data Entry'!J32</f>
        <v/>
      </c>
    </row>
    <row r="12" spans="1:11" ht="59.1" customHeight="1" x14ac:dyDescent="0.2">
      <c r="A12" s="71" t="s">
        <v>32</v>
      </c>
      <c r="B12" s="107" t="s">
        <v>155</v>
      </c>
      <c r="C12" s="73" t="s">
        <v>71</v>
      </c>
      <c r="D12" s="72" t="s">
        <v>72</v>
      </c>
      <c r="E12" s="72" t="s">
        <v>73</v>
      </c>
      <c r="F12" s="50">
        <v>50</v>
      </c>
      <c r="G12" s="50">
        <v>100</v>
      </c>
      <c r="H12" s="51">
        <v>200</v>
      </c>
      <c r="I12" s="47" t="str">
        <f>'Data Entry'!H38</f>
        <v/>
      </c>
      <c r="J12" s="47" t="str">
        <f>'Data Entry'!I38</f>
        <v/>
      </c>
      <c r="K12" s="47" t="str">
        <f>'Data Entry'!J38</f>
        <v/>
      </c>
    </row>
    <row r="13" spans="1:11" ht="56.45" customHeight="1" x14ac:dyDescent="0.2">
      <c r="A13" s="71" t="s">
        <v>33</v>
      </c>
      <c r="B13" s="107" t="s">
        <v>74</v>
      </c>
      <c r="C13" s="72" t="s">
        <v>75</v>
      </c>
      <c r="D13" s="72" t="s">
        <v>76</v>
      </c>
      <c r="E13" s="72" t="s">
        <v>77</v>
      </c>
      <c r="F13" s="50">
        <v>50</v>
      </c>
      <c r="G13" s="50">
        <v>100</v>
      </c>
      <c r="H13" s="51">
        <v>150</v>
      </c>
      <c r="I13" s="47" t="str">
        <f>'Data Entry'!H44</f>
        <v/>
      </c>
      <c r="J13" s="47" t="str">
        <f>'Data Entry'!I44</f>
        <v/>
      </c>
      <c r="K13" s="47" t="str">
        <f>'Data Entry'!J44</f>
        <v/>
      </c>
    </row>
    <row r="14" spans="1:11" ht="56.65" customHeight="1" x14ac:dyDescent="0.2">
      <c r="A14" s="71" t="s">
        <v>34</v>
      </c>
      <c r="B14" s="107" t="s">
        <v>156</v>
      </c>
      <c r="C14" s="73" t="s">
        <v>78</v>
      </c>
      <c r="D14" s="73" t="s">
        <v>144</v>
      </c>
      <c r="E14" s="73" t="s">
        <v>145</v>
      </c>
      <c r="F14" s="50">
        <v>50</v>
      </c>
      <c r="G14" s="50">
        <v>100</v>
      </c>
      <c r="H14" s="51">
        <v>150</v>
      </c>
      <c r="I14" s="47" t="str">
        <f>'Data Entry'!H50</f>
        <v/>
      </c>
      <c r="J14" s="47" t="str">
        <f>'Data Entry'!I50</f>
        <v/>
      </c>
      <c r="K14" s="47" t="str">
        <f>'Data Entry'!J50</f>
        <v/>
      </c>
    </row>
    <row r="15" spans="1:11" ht="21.75" customHeight="1" x14ac:dyDescent="0.2">
      <c r="A15" s="105" t="s">
        <v>28</v>
      </c>
      <c r="B15" s="122" t="s">
        <v>36</v>
      </c>
      <c r="C15" s="154"/>
      <c r="D15" s="158"/>
      <c r="E15" s="158"/>
      <c r="F15" s="156" t="s">
        <v>26</v>
      </c>
      <c r="G15" s="156"/>
      <c r="H15" s="104">
        <v>800</v>
      </c>
    </row>
    <row r="16" spans="1:11" ht="71.45" customHeight="1" x14ac:dyDescent="0.2">
      <c r="A16" s="71" t="s">
        <v>79</v>
      </c>
      <c r="B16" s="112" t="s">
        <v>80</v>
      </c>
      <c r="C16" s="73" t="s">
        <v>81</v>
      </c>
      <c r="D16" s="73" t="s">
        <v>82</v>
      </c>
      <c r="E16" s="73" t="s">
        <v>83</v>
      </c>
      <c r="F16" s="50">
        <v>100</v>
      </c>
      <c r="G16" s="50">
        <v>200</v>
      </c>
      <c r="H16" s="51">
        <v>300</v>
      </c>
      <c r="I16" s="47" t="str">
        <f>IF('Data Entry'!L1="Post",'Data Entry'!H57,"")</f>
        <v/>
      </c>
      <c r="J16" s="47" t="str">
        <f>IF('Data Entry'!L1="Post",'Data Entry'!I57,"")</f>
        <v/>
      </c>
      <c r="K16" s="47" t="str">
        <f>IF('Data Entry'!L1="Post",'Data Entry'!J57,"")</f>
        <v/>
      </c>
    </row>
    <row r="17" spans="1:11" ht="59.85" customHeight="1" x14ac:dyDescent="0.2">
      <c r="A17" s="71" t="s">
        <v>84</v>
      </c>
      <c r="B17" s="112" t="s">
        <v>85</v>
      </c>
      <c r="C17" s="73" t="s">
        <v>86</v>
      </c>
      <c r="D17" s="73" t="s">
        <v>87</v>
      </c>
      <c r="E17" s="73" t="s">
        <v>88</v>
      </c>
      <c r="F17" s="110">
        <v>100</v>
      </c>
      <c r="G17" s="110">
        <v>200</v>
      </c>
      <c r="H17" s="111">
        <v>300</v>
      </c>
      <c r="I17" s="47" t="str">
        <f>IF('Data Entry'!L1="Club",'Data Entry'!H57,"")</f>
        <v/>
      </c>
      <c r="J17" s="47" t="str">
        <f>IF('Data Entry'!L1="Club",'Data Entry'!I57,"")</f>
        <v/>
      </c>
      <c r="K17" s="47" t="str">
        <f>IF('Data Entry'!L1="Club",'Data Entry'!J57,"")</f>
        <v/>
      </c>
    </row>
    <row r="18" spans="1:11" ht="67.150000000000006" customHeight="1" thickBot="1" x14ac:dyDescent="0.25">
      <c r="A18" s="75" t="s">
        <v>35</v>
      </c>
      <c r="B18" s="113" t="s">
        <v>157</v>
      </c>
      <c r="C18" s="76" t="s">
        <v>89</v>
      </c>
      <c r="D18" s="76" t="s">
        <v>90</v>
      </c>
      <c r="E18" s="76" t="s">
        <v>91</v>
      </c>
      <c r="F18" s="52">
        <v>50</v>
      </c>
      <c r="G18" s="52">
        <v>100</v>
      </c>
      <c r="H18" s="53">
        <v>200</v>
      </c>
      <c r="I18" s="47" t="str">
        <f>'Data Entry'!H64</f>
        <v/>
      </c>
      <c r="J18" s="47" t="str">
        <f>'Data Entry'!I64</f>
        <v/>
      </c>
      <c r="K18" s="47" t="str">
        <f>'Data Entry'!J64</f>
        <v/>
      </c>
    </row>
    <row r="19" spans="1:11" ht="23.1" customHeight="1" x14ac:dyDescent="0.2">
      <c r="E19" s="54"/>
      <c r="F19" s="55"/>
      <c r="G19" s="55"/>
      <c r="H19" s="55"/>
    </row>
    <row r="20" spans="1:11" ht="19.149999999999999" customHeight="1" thickBot="1" x14ac:dyDescent="0.25">
      <c r="A20" s="56" t="str">
        <f>IF('Data Entry'!D73=1,"ý","o")</f>
        <v>o</v>
      </c>
      <c r="B20" s="57" t="s">
        <v>93</v>
      </c>
      <c r="C20" s="58"/>
      <c r="E20" s="59" t="s">
        <v>38</v>
      </c>
      <c r="H20" s="60">
        <f>'Data Entry'!J73</f>
        <v>0</v>
      </c>
    </row>
    <row r="21" spans="1:11" ht="19.149999999999999" customHeight="1" x14ac:dyDescent="0.2">
      <c r="A21" s="56" t="str">
        <f>IF('Data Entry'!D73=11,"ý","o")</f>
        <v>o</v>
      </c>
      <c r="B21" s="57" t="s">
        <v>94</v>
      </c>
      <c r="C21" s="58"/>
      <c r="E21" s="59"/>
    </row>
    <row r="22" spans="1:11" ht="19.149999999999999" customHeight="1" thickBot="1" x14ac:dyDescent="0.25">
      <c r="A22" s="56" t="str">
        <f>IF('Data Entry'!D73=111,"ý","o")</f>
        <v>o</v>
      </c>
      <c r="B22" s="57" t="s">
        <v>95</v>
      </c>
      <c r="C22" s="58"/>
      <c r="D22" s="58"/>
      <c r="E22" s="59" t="s">
        <v>39</v>
      </c>
      <c r="H22" s="61">
        <f>'Data Entry'!J75</f>
        <v>0</v>
      </c>
    </row>
    <row r="23" spans="1:11" ht="19.149999999999999" customHeight="1" x14ac:dyDescent="0.2">
      <c r="A23" s="62"/>
      <c r="E23" s="59"/>
      <c r="F23" s="59"/>
      <c r="G23" s="59"/>
      <c r="H23" s="59"/>
    </row>
    <row r="24" spans="1:11" ht="19.149999999999999" customHeight="1" x14ac:dyDescent="0.2">
      <c r="A24" s="63" t="s">
        <v>37</v>
      </c>
      <c r="B24" s="64" t="s">
        <v>92</v>
      </c>
    </row>
    <row r="25" spans="1:11" ht="14.25" customHeight="1" x14ac:dyDescent="0.2">
      <c r="A25" s="62"/>
    </row>
    <row r="26" spans="1:11" ht="12.75" customHeight="1" x14ac:dyDescent="0.2">
      <c r="A26" s="63" t="s">
        <v>37</v>
      </c>
      <c r="B26" s="65" t="s">
        <v>40</v>
      </c>
      <c r="C26" s="47"/>
    </row>
    <row r="27" spans="1:11" ht="29.85" customHeight="1" x14ac:dyDescent="0.2">
      <c r="C27" s="47"/>
    </row>
    <row r="28" spans="1:11" x14ac:dyDescent="0.2">
      <c r="B28" s="79" t="s">
        <v>45</v>
      </c>
      <c r="C28" s="80"/>
      <c r="D28" s="66" t="s">
        <v>41</v>
      </c>
    </row>
    <row r="29" spans="1:11" ht="21.4" customHeight="1" x14ac:dyDescent="0.2">
      <c r="B29" s="79"/>
      <c r="C29" s="80"/>
    </row>
    <row r="30" spans="1:11" x14ac:dyDescent="0.2">
      <c r="B30" s="79" t="s">
        <v>53</v>
      </c>
      <c r="C30" s="80"/>
      <c r="D30" s="66" t="s">
        <v>41</v>
      </c>
    </row>
    <row r="31" spans="1:11" ht="21.4" customHeight="1" x14ac:dyDescent="0.2">
      <c r="B31" s="80"/>
      <c r="C31" s="80"/>
    </row>
    <row r="32" spans="1:11" x14ac:dyDescent="0.2">
      <c r="B32" s="79" t="s">
        <v>54</v>
      </c>
      <c r="C32" s="80"/>
      <c r="D32" s="66" t="s">
        <v>41</v>
      </c>
    </row>
    <row r="33" spans="1:3" ht="21.4" customHeight="1" x14ac:dyDescent="0.2">
      <c r="A33" s="49"/>
      <c r="C33" s="47"/>
    </row>
    <row r="34" spans="1:3" x14ac:dyDescent="0.2">
      <c r="A34" s="49"/>
      <c r="B34" s="67" t="s">
        <v>52</v>
      </c>
      <c r="C34" s="47"/>
    </row>
    <row r="35" spans="1:3" ht="18.399999999999999" customHeight="1" x14ac:dyDescent="0.2">
      <c r="A35" s="49"/>
      <c r="B35" s="67"/>
      <c r="C35" s="47"/>
    </row>
    <row r="36" spans="1:3" x14ac:dyDescent="0.2">
      <c r="B36" s="68"/>
    </row>
    <row r="37" spans="1:3" x14ac:dyDescent="0.2">
      <c r="B37" s="68"/>
    </row>
  </sheetData>
  <sheetProtection algorithmName="SHA-512" hashValue="vI034gt1Gi4nxV2Pjp/Qcc65gXy2Qj6X7J946JgWik02n9XuLbrxkAIcTWOYKEaB8Oggsk9/x8OPSiq4zJMygA==" saltValue="0+bwV0lVtLQv8KJold7N3g==" spinCount="100000" sheet="1" selectLockedCells="1" selectUnlockedCells="1"/>
  <mergeCells count="12">
    <mergeCell ref="C7:E7"/>
    <mergeCell ref="F7:G7"/>
    <mergeCell ref="C10:E10"/>
    <mergeCell ref="F10:G10"/>
    <mergeCell ref="C15:E15"/>
    <mergeCell ref="F15:G15"/>
    <mergeCell ref="A1:H1"/>
    <mergeCell ref="A2:H2"/>
    <mergeCell ref="A4:A5"/>
    <mergeCell ref="C5:E5"/>
    <mergeCell ref="F5:G5"/>
    <mergeCell ref="A3:H3"/>
  </mergeCells>
  <conditionalFormatting sqref="F9">
    <cfRule type="expression" dxfId="26" priority="57" stopIfTrue="1">
      <formula>$I9&lt;&gt;""</formula>
    </cfRule>
  </conditionalFormatting>
  <conditionalFormatting sqref="G9">
    <cfRule type="expression" dxfId="25" priority="56" stopIfTrue="1">
      <formula>$J9&lt;&gt;""</formula>
    </cfRule>
  </conditionalFormatting>
  <conditionalFormatting sqref="H9">
    <cfRule type="expression" dxfId="24" priority="55" stopIfTrue="1">
      <formula>$K9&lt;&gt;""</formula>
    </cfRule>
  </conditionalFormatting>
  <conditionalFormatting sqref="F8">
    <cfRule type="expression" dxfId="23" priority="30" stopIfTrue="1">
      <formula>$I8&lt;&gt;""</formula>
    </cfRule>
  </conditionalFormatting>
  <conditionalFormatting sqref="G8">
    <cfRule type="expression" dxfId="22" priority="29" stopIfTrue="1">
      <formula>$J8&lt;&gt;""</formula>
    </cfRule>
  </conditionalFormatting>
  <conditionalFormatting sqref="H8">
    <cfRule type="expression" dxfId="21" priority="28" stopIfTrue="1">
      <formula>$K8&lt;&gt;""</formula>
    </cfRule>
  </conditionalFormatting>
  <conditionalFormatting sqref="F6">
    <cfRule type="expression" dxfId="20" priority="27" stopIfTrue="1">
      <formula>$I6&lt;&gt;""</formula>
    </cfRule>
  </conditionalFormatting>
  <conditionalFormatting sqref="G6">
    <cfRule type="expression" dxfId="19" priority="26" stopIfTrue="1">
      <formula>$J6&lt;&gt;""</formula>
    </cfRule>
  </conditionalFormatting>
  <conditionalFormatting sqref="H6">
    <cfRule type="expression" dxfId="18" priority="25" stopIfTrue="1">
      <formula>$K6&lt;&gt;""</formula>
    </cfRule>
  </conditionalFormatting>
  <conditionalFormatting sqref="F11">
    <cfRule type="expression" dxfId="17" priority="21" stopIfTrue="1">
      <formula>$I11&lt;&gt;""</formula>
    </cfRule>
  </conditionalFormatting>
  <conditionalFormatting sqref="G11">
    <cfRule type="expression" dxfId="16" priority="20" stopIfTrue="1">
      <formula>$J11&lt;&gt;""</formula>
    </cfRule>
  </conditionalFormatting>
  <conditionalFormatting sqref="H11">
    <cfRule type="expression" dxfId="15" priority="19" stopIfTrue="1">
      <formula>$K11&lt;&gt;""</formula>
    </cfRule>
  </conditionalFormatting>
  <conditionalFormatting sqref="F12">
    <cfRule type="expression" dxfId="14" priority="18" stopIfTrue="1">
      <formula>$I12&lt;&gt;""</formula>
    </cfRule>
  </conditionalFormatting>
  <conditionalFormatting sqref="G12">
    <cfRule type="expression" dxfId="13" priority="17" stopIfTrue="1">
      <formula>$J12&lt;&gt;""</formula>
    </cfRule>
  </conditionalFormatting>
  <conditionalFormatting sqref="H12">
    <cfRule type="expression" dxfId="12" priority="16" stopIfTrue="1">
      <formula>$K12&lt;&gt;""</formula>
    </cfRule>
  </conditionalFormatting>
  <conditionalFormatting sqref="F13">
    <cfRule type="expression" dxfId="11" priority="15" stopIfTrue="1">
      <formula>$I13&lt;&gt;""</formula>
    </cfRule>
  </conditionalFormatting>
  <conditionalFormatting sqref="G13">
    <cfRule type="expression" dxfId="10" priority="14" stopIfTrue="1">
      <formula>$J13&lt;&gt;""</formula>
    </cfRule>
  </conditionalFormatting>
  <conditionalFormatting sqref="H13">
    <cfRule type="expression" dxfId="9" priority="13" stopIfTrue="1">
      <formula>$K13&lt;&gt;""</formula>
    </cfRule>
  </conditionalFormatting>
  <conditionalFormatting sqref="F14">
    <cfRule type="expression" dxfId="8" priority="12" stopIfTrue="1">
      <formula>$I14&lt;&gt;""</formula>
    </cfRule>
  </conditionalFormatting>
  <conditionalFormatting sqref="G14">
    <cfRule type="expression" dxfId="7" priority="11" stopIfTrue="1">
      <formula>$J14&lt;&gt;""</formula>
    </cfRule>
  </conditionalFormatting>
  <conditionalFormatting sqref="H14">
    <cfRule type="expression" dxfId="6" priority="10" stopIfTrue="1">
      <formula>$K14&lt;&gt;""</formula>
    </cfRule>
  </conditionalFormatting>
  <conditionalFormatting sqref="F16:F17">
    <cfRule type="expression" dxfId="5" priority="6" stopIfTrue="1">
      <formula>$I16&lt;&gt;""</formula>
    </cfRule>
  </conditionalFormatting>
  <conditionalFormatting sqref="G16:G17">
    <cfRule type="expression" dxfId="4" priority="5" stopIfTrue="1">
      <formula>$J16&lt;&gt;""</formula>
    </cfRule>
  </conditionalFormatting>
  <conditionalFormatting sqref="H16:H17">
    <cfRule type="expression" dxfId="3" priority="4" stopIfTrue="1">
      <formula>$K16&lt;&gt;""</formula>
    </cfRule>
  </conditionalFormatting>
  <conditionalFormatting sqref="F18">
    <cfRule type="expression" dxfId="2" priority="3" stopIfTrue="1">
      <formula>$I18&lt;&gt;""</formula>
    </cfRule>
  </conditionalFormatting>
  <conditionalFormatting sqref="G18">
    <cfRule type="expression" dxfId="1" priority="2" stopIfTrue="1">
      <formula>$J18&lt;&gt;""</formula>
    </cfRule>
  </conditionalFormatting>
  <conditionalFormatting sqref="H18">
    <cfRule type="expression" dxfId="0" priority="1" stopIfTrue="1">
      <formula>$K18&lt;&gt;""</formula>
    </cfRule>
  </conditionalFormatting>
  <printOptions horizontalCentered="1"/>
  <pageMargins left="0.5" right="0.5" top="0.5" bottom="0.5" header="0.5" footer="0.25"/>
  <pageSetup scale="62" orientation="portrait" horizontalDpi="4294967293" verticalDpi="4294967293" r:id="rId1"/>
  <headerFooter alignWithMargins="0">
    <oddFooter>&amp;LRevised: 04/14/2021&amp;C&amp;G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Setup &amp; Instructions</vt:lpstr>
      <vt:lpstr>Data Entry</vt:lpstr>
      <vt:lpstr>Scorecard</vt:lpstr>
      <vt:lpstr>'Setup &amp; Instructions'!DistrictName</vt:lpstr>
      <vt:lpstr>'Data Entry'!Print_Titles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 JTE Post Spreadsheet v20201127.2</dc:title>
  <dc:creator>Frederick Hillenbrand</dc:creator>
  <cp:lastModifiedBy>Rick Hillenbrand</cp:lastModifiedBy>
  <cp:lastPrinted>2018-11-15T17:29:51Z</cp:lastPrinted>
  <dcterms:created xsi:type="dcterms:W3CDTF">2014-08-26T17:24:57Z</dcterms:created>
  <dcterms:modified xsi:type="dcterms:W3CDTF">2021-05-03T04:58:37Z</dcterms:modified>
  <cp:contentStatus>v20201127.2</cp:contentStatus>
</cp:coreProperties>
</file>